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476.09357997823736"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Т-гор.вода'!$94:$96</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Т-гор.вода'!$97:$99</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Предложение!$L$90</definedName>
    <definedName name="OFFER_METHOD">Предложение!$K$24:$K$88</definedName>
    <definedName name="OFFER_METHOD_FLAG">TEHSHEET!$L$6</definedName>
    <definedName name="OFFER_TARIFF_A_1">Предложение!$24:$26</definedName>
    <definedName name="OFFER_TARIFF_A_2">Предложение!$92:$94</definedName>
    <definedName name="OFFER_TARIFF_A_3">Предложение!$158:$160</definedName>
    <definedName name="OFFER_TARIFF_A_4">Предложение!$224:$226</definedName>
    <definedName name="OFFER_TARIFF_A_5">Предложение!$290:$292</definedName>
    <definedName name="OFFER_TARIFF_A_COLDVSNA_1">Предложение!$56:$58</definedName>
    <definedName name="OFFER_TARIFF_A_COLDVSNA_2">Предложение!$124:$126</definedName>
    <definedName name="OFFER_TARIFF_A_COLDVSNA_3">Предложение!$190:$192</definedName>
    <definedName name="OFFER_TARIFF_A_COLDVSNA_4">Предложение!$256:$258</definedName>
    <definedName name="OFFER_TARIFF_A_COLDVSNA_5">Предложение!$322:$324</definedName>
    <definedName name="OFFER_TARIFF_A_HOTVSNA_1">Предложение!$71:$73</definedName>
    <definedName name="OFFER_TARIFF_A_HOTVSNA_2">Предложение!$139:$141</definedName>
    <definedName name="OFFER_TARIFF_A_HOTVSNA_3">Предложение!$205:$207</definedName>
    <definedName name="OFFER_TARIFF_A_HOTVSNA_4">Предложение!$271:$273</definedName>
    <definedName name="OFFER_TARIFF_A_HOTVSNA_5">Предложение!$337:$339</definedName>
    <definedName name="OFFER_TARIFF_A_VOTV_1">Предложение!$80:$82</definedName>
    <definedName name="OFFER_TARIFF_A_VOTV_2">Предложение!$148:$150</definedName>
    <definedName name="OFFER_TARIFF_A_VOTV_3">Предложение!$214:$216</definedName>
    <definedName name="OFFER_TARIFF_A_VOTV_4">Предложение!$280:$282</definedName>
    <definedName name="OFFER_TARIFF_A_VOTV_5">Предложение!$346:$348</definedName>
    <definedName name="OFFER_TARIFF_B_1">Предложение!$27:$35</definedName>
    <definedName name="OFFER_TARIFF_B_2">Предложение!$95:$103</definedName>
    <definedName name="OFFER_TARIFF_B_3">Предложение!$161:$169</definedName>
    <definedName name="OFFER_TARIFF_B_4">Предложение!$227:$235</definedName>
    <definedName name="OFFER_TARIFF_B_5">Предложение!$293:$301</definedName>
    <definedName name="OFFER_TARIFF_B_COLDVSNA_1">Предложение!$59:$61</definedName>
    <definedName name="OFFER_TARIFF_B_COLDVSNA_2">Предложение!$127:$129</definedName>
    <definedName name="OFFER_TARIFF_B_COLDVSNA_3">Предложение!$193:$195</definedName>
    <definedName name="OFFER_TARIFF_B_COLDVSNA_4">Предложение!$259:$261</definedName>
    <definedName name="OFFER_TARIFF_B_COLDVSNA_5">Предложение!$325:$327</definedName>
    <definedName name="OFFER_TARIFF_B_HOTVSNA_1">Предложение!$74:$76</definedName>
    <definedName name="OFFER_TARIFF_B_HOTVSNA_2">Предложение!$142:$144</definedName>
    <definedName name="OFFER_TARIFF_B_HOTVSNA_3">Предложение!$208:$210</definedName>
    <definedName name="OFFER_TARIFF_B_HOTVSNA_4">Предложение!$274:$276</definedName>
    <definedName name="OFFER_TARIFF_B_HOTVSNA_5">Предложение!$340:$342</definedName>
    <definedName name="OFFER_TARIFF_B_VOTV_1">Предложение!$83:$85</definedName>
    <definedName name="OFFER_TARIFF_B_VOTV_2">Предложение!$151:$153</definedName>
    <definedName name="OFFER_TARIFF_B_VOTV_3">Предложение!$217:$219</definedName>
    <definedName name="OFFER_TARIFF_B_VOTV_4">Предложение!$283:$285</definedName>
    <definedName name="OFFER_TARIFF_B_VOTV_5">Предложение!$349:$351</definedName>
    <definedName name="OFFER_TARIFF_C_1">Предложение!$36:$38</definedName>
    <definedName name="OFFER_TARIFF_C_2">Предложение!$104:$106</definedName>
    <definedName name="OFFER_TARIFF_C_3">Предложение!$170:$172</definedName>
    <definedName name="OFFER_TARIFF_C_4">Предложение!$236:$238</definedName>
    <definedName name="OFFER_TARIFF_C_5">Предложение!$302:$304</definedName>
    <definedName name="OFFER_TARIFF_C_COLDVSNA_1">Предложение!$62:$64</definedName>
    <definedName name="OFFER_TARIFF_C_COLDVSNA_2">Предложение!$130:$132</definedName>
    <definedName name="OFFER_TARIFF_C_COLDVSNA_3">Предложение!$196:$198</definedName>
    <definedName name="OFFER_TARIFF_C_COLDVSNA_4">Предложение!$262:$264</definedName>
    <definedName name="OFFER_TARIFF_C_COLDVSNA_5">Предложение!$328:$330</definedName>
    <definedName name="OFFER_TARIFF_C_HOTVSNA_1">Предложение!$77:$79</definedName>
    <definedName name="OFFER_TARIFF_C_HOTVSNA_2">Предложение!$145:$147</definedName>
    <definedName name="OFFER_TARIFF_C_HOTVSNA_3">Предложение!$211:$213</definedName>
    <definedName name="OFFER_TARIFF_C_HOTVSNA_4">Предложение!$277:$279</definedName>
    <definedName name="OFFER_TARIFF_C_HOTVSNA_5">Предложение!$343:$345</definedName>
    <definedName name="OFFER_TARIFF_C_VOTV_1">Предложение!$86:$88</definedName>
    <definedName name="OFFER_TARIFF_C_VOTV_2">Предложение!$154:$156</definedName>
    <definedName name="OFFER_TARIFF_C_VOTV_3">Предложение!$220:$222</definedName>
    <definedName name="OFFER_TARIFF_C_VOTV_4">Предложение!$286:$288</definedName>
    <definedName name="OFFER_TARIFF_C_VOTV_5">Предложение!$352:$354</definedName>
    <definedName name="OFFER_TARIFF_D_1">Предложение!$39:$43</definedName>
    <definedName name="OFFER_TARIFF_D_2">Предложение!$107:$111</definedName>
    <definedName name="OFFER_TARIFF_D_3">Предложение!$173:$177</definedName>
    <definedName name="OFFER_TARIFF_D_4">Предложение!$239:$243</definedName>
    <definedName name="OFFER_TARIFF_D_5">Предложение!$305:$309</definedName>
    <definedName name="OFFER_TARIFF_D_COLDVSNA_1">Предложение!$65:$67</definedName>
    <definedName name="OFFER_TARIFF_D_COLDVSNA_2">Предложение!$133:$135</definedName>
    <definedName name="OFFER_TARIFF_D_COLDVSNA_3">Предложение!$199:$201</definedName>
    <definedName name="OFFER_TARIFF_D_COLDVSNA_4">Предложение!$265:$267</definedName>
    <definedName name="OFFER_TARIFF_D_COLDVSNA_5">Предложение!$331:$333</definedName>
    <definedName name="OFFER_TARIFF_E_COLDVSNA_1">Предложение!$68:$70</definedName>
    <definedName name="OFFER_TARIFF_E_COLDVSNA_2">Предложение!$136:$138</definedName>
    <definedName name="OFFER_TARIFF_E_COLDVSNA_3">Предложение!$202:$204</definedName>
    <definedName name="OFFER_TARIFF_E_COLDVSNA_4">Предложение!$268:$270</definedName>
    <definedName name="OFFER_TARIFF_E_COLDVSNA_5">Предложение!$334:$336</definedName>
    <definedName name="OFFER_TARIFF_E1_1">Предложение!$44:$46</definedName>
    <definedName name="OFFER_TARIFF_E1_2">Предложение!$112:$114</definedName>
    <definedName name="OFFER_TARIFF_E1_3">Предложение!$178:$180</definedName>
    <definedName name="OFFER_TARIFF_E1_4">Предложение!$244:$246</definedName>
    <definedName name="OFFER_TARIFF_E1_5">Предложение!$310:$312</definedName>
    <definedName name="OFFER_TARIFF_E2_1">Предложение!$47:$49</definedName>
    <definedName name="OFFER_TARIFF_E2_2">Предложение!$115:$117</definedName>
    <definedName name="OFFER_TARIFF_E2_3">Предложение!$181:$183</definedName>
    <definedName name="OFFER_TARIFF_E2_4">Предложение!$247:$249</definedName>
    <definedName name="OFFER_TARIFF_E2_5">Предложение!$313:$315</definedName>
    <definedName name="OFFER_TARIFF_F_1">Предложение!$50:$52</definedName>
    <definedName name="OFFER_TARIFF_F_2">Предложение!$118:$120</definedName>
    <definedName name="OFFER_TARIFF_F_3">Предложение!$184:$186</definedName>
    <definedName name="OFFER_TARIFF_F_4">Предложение!$250:$252</definedName>
    <definedName name="OFFER_TARIFF_F_5">Предложение!$316:$318</definedName>
    <definedName name="OFFER_TARIFF_G_1">Предложение!$53:$55</definedName>
    <definedName name="OFFER_TARIFF_G_2">Предложение!$121:$123</definedName>
    <definedName name="OFFER_TARIFF_G_3">Предложение!$187:$189</definedName>
    <definedName name="OFFER_TARIFF_G_4">Предложение!$253:$255</definedName>
    <definedName name="OFFER_TARIFF_G_5">Предложение!$319:$321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Предложение!$G$58</definedName>
    <definedName name="pIns_PT_VTAR_A_COLDVSNA_OFFER_2">Предложение!$G$126</definedName>
    <definedName name="pIns_PT_VTAR_A_COLDVSNA_OFFER_3">Предложение!$G$192</definedName>
    <definedName name="pIns_PT_VTAR_A_COLDVSNA_OFFER_4">Предложение!$G$258</definedName>
    <definedName name="pIns_PT_VTAR_A_COLDVSNA_OFFER_5">Предложение!$G$324</definedName>
    <definedName name="pIns_PT_VTAR_A_COLDVSNA_OFFER5">Предложение!$G$324</definedName>
    <definedName name="pIns_PT_VTAR_A_HOTVSNA">'ГВС. Т-гор.вода'!$T$53</definedName>
    <definedName name="pIns_PT_VTAR_A_HOTVSNA_OFFER_1">Предложение!$G$73</definedName>
    <definedName name="pIns_PT_VTAR_A_HOTVSNA_OFFER_2">Предложение!$G$141</definedName>
    <definedName name="pIns_PT_VTAR_A_HOTVSNA_OFFER_3">Предложение!$G$207</definedName>
    <definedName name="pIns_PT_VTAR_A_HOTVSNA_OFFER_4">Предложение!$G$273</definedName>
    <definedName name="pIns_PT_VTAR_A_HOTVSNA_OFFER_5">Предложение!$G$339</definedName>
    <definedName name="pIns_PT_VTAR_A_OFFER_1">Предложение!$G$26</definedName>
    <definedName name="pIns_PT_VTAR_A_OFFER_2">Предложение!$G$94</definedName>
    <definedName name="pIns_PT_VTAR_A_OFFER_3">Предложение!$G$160</definedName>
    <definedName name="pIns_PT_VTAR_A_OFFER_4">Предложение!$G$226</definedName>
    <definedName name="pIns_PT_VTAR_A_OFFER_5">Предложение!$G$292</definedName>
    <definedName name="pIns_PT_VTAR_A_VOTV">'ВО. Т-во'!$T$53</definedName>
    <definedName name="pIns_PT_VTAR_A_VOTV_OFFER_1">Предложение!$G$82</definedName>
    <definedName name="pIns_PT_VTAR_A_VOTV_OFFER_2">Предложение!$G$150</definedName>
    <definedName name="pIns_PT_VTAR_A_VOTV_OFFER_3">Предложение!$G$216</definedName>
    <definedName name="pIns_PT_VTAR_A_VOTV_OFFER_4">Предложение!$G$282</definedName>
    <definedName name="pIns_PT_VTAR_A_VOTV_OFFER_5">Предложение!$G$348</definedName>
    <definedName name="pIns_PT_VTAR_B">'ТС. Т-ТЭ | ТСО'!$T$57</definedName>
    <definedName name="pIns_PT_VTAR_B_COLDVSNA">'ХВС. Т-тех'!$T$53</definedName>
    <definedName name="pIns_PT_VTAR_B_COLDVSNA_OFFER_1">Предложение!$G$61</definedName>
    <definedName name="pIns_PT_VTAR_B_COLDVSNA_OFFER_2">Предложение!$G$129</definedName>
    <definedName name="pIns_PT_VTAR_B_COLDVSNA_OFFER_3">Предложение!$G$195</definedName>
    <definedName name="pIns_PT_VTAR_B_COLDVSNA_OFFER_4">Предложение!$G$261</definedName>
    <definedName name="pIns_PT_VTAR_B_COLDVSNA_OFFER_5">Предложение!$G$327</definedName>
    <definedName name="pIns_PT_VTAR_B_HOTVSNA">'ГВС. Т-транс'!$T$53</definedName>
    <definedName name="pIns_PT_VTAR_B_HOTVSNA_OFFER_1">Предложение!$G$76</definedName>
    <definedName name="pIns_PT_VTAR_B_HOTVSNA_OFFER_2">Предложение!$G$144</definedName>
    <definedName name="pIns_PT_VTAR_B_HOTVSNA_OFFER_3">Предложение!$G$210</definedName>
    <definedName name="pIns_PT_VTAR_B_HOTVSNA_OFFER_4">Предложение!$G$276</definedName>
    <definedName name="pIns_PT_VTAR_B_HOTVSNA_OFFER_5">Предложение!$G$342</definedName>
    <definedName name="pIns_PT_VTAR_B_OFFER_1">Предложение!$G$35</definedName>
    <definedName name="pIns_PT_VTAR_B_OFFER_2">Предложение!$G$103</definedName>
    <definedName name="pIns_PT_VTAR_B_OFFER_3">Предложение!$G$169</definedName>
    <definedName name="pIns_PT_VTAR_B_OFFER_4">Предложение!$G$235</definedName>
    <definedName name="pIns_PT_VTAR_B_OFFER_5">Предложение!$G$301</definedName>
    <definedName name="pIns_PT_VTAR_B_VOTV">'ВО. Т-транс'!$T$53</definedName>
    <definedName name="pIns_PT_VTAR_B_VOTV_OFFER_1">Предложение!$G$85</definedName>
    <definedName name="pIns_PT_VTAR_B_VOTV_OFFER_2">Предложение!$G$153</definedName>
    <definedName name="pIns_PT_VTAR_B_VOTV_OFFER_3">Предложение!$G$219</definedName>
    <definedName name="pIns_PT_VTAR_B_VOTV_OFFER_4">Предложение!$G$285</definedName>
    <definedName name="pIns_PT_VTAR_B_VOTV_OFFER_5">Предложение!$G$351</definedName>
    <definedName name="pIns_PT_VTAR_C">'ТС. Т-ТН'!$T$57</definedName>
    <definedName name="pIns_PT_VTAR_C_COLDVSNA">'ХВС. Т-транс'!$T$53</definedName>
    <definedName name="pIns_PT_VTAR_C_COLDVSNA_OFFER_1">Предложение!$G$64</definedName>
    <definedName name="pIns_PT_VTAR_C_COLDVSNA_OFFER_2">Предложение!$G$132</definedName>
    <definedName name="pIns_PT_VTAR_C_COLDVSNA_OFFER_3">Предложение!$G$198</definedName>
    <definedName name="pIns_PT_VTAR_C_COLDVSNA_OFFER_4">Предложение!$G$264</definedName>
    <definedName name="pIns_PT_VTAR_C_COLDVSNA_OFFER_5">Предложение!$G$330</definedName>
    <definedName name="pIns_PT_VTAR_C_HOTVSNA">'ГВС. Т-подкл'!$T$63</definedName>
    <definedName name="pIns_PT_VTAR_C_HOTVSNA_OFFER_1">Предложение!$G$79</definedName>
    <definedName name="pIns_PT_VTAR_C_HOTVSNA_OFFER_2">Предложение!$G$147</definedName>
    <definedName name="pIns_PT_VTAR_C_HOTVSNA_OFFER_3">Предложение!$G$213</definedName>
    <definedName name="pIns_PT_VTAR_C_HOTVSNA_OFFER_4">Предложение!$G$279</definedName>
    <definedName name="pIns_PT_VTAR_C_HOTVSNA_OFFER_5">Предложение!$G$345</definedName>
    <definedName name="pIns_PT_VTAR_C_OFFER_1">Предложение!$G$38</definedName>
    <definedName name="pIns_PT_VTAR_C_OFFER_2">Предложение!$G$106</definedName>
    <definedName name="pIns_PT_VTAR_C_OFFER_3">Предложение!$G$172</definedName>
    <definedName name="pIns_PT_VTAR_C_OFFER_4">Предложение!$G$238</definedName>
    <definedName name="pIns_PT_VTAR_C_OFFER_5">Предложение!$G$304</definedName>
    <definedName name="pIns_PT_VTAR_C_VOTV">'ВО. Т-подкл'!$T$63</definedName>
    <definedName name="pIns_PT_VTAR_C_VOTV_OFFER_1">Предложение!$G$88</definedName>
    <definedName name="pIns_PT_VTAR_C_VOTV_OFFER_2">Предложение!$G$156</definedName>
    <definedName name="pIns_PT_VTAR_C_VOTV_OFFER_3">Предложение!$G$222</definedName>
    <definedName name="pIns_PT_VTAR_C_VOTV_OFFER_4">Предложение!$G$288</definedName>
    <definedName name="pIns_PT_VTAR_C_VOTV_OFFER_5">Предложение!$G$354</definedName>
    <definedName name="pIns_PT_VTAR_D">'ТС. Т-гор.вода'!$V$93</definedName>
    <definedName name="pIns_PT_VTAR_D_COLDVSNA">'ХВС. Т-подвоз'!$T$53</definedName>
    <definedName name="pIns_PT_VTAR_D_COLDVSNA_OFFER_1">Предложение!$G$67</definedName>
    <definedName name="pIns_PT_VTAR_D_COLDVSNA_OFFER_2">Предложение!$G$135</definedName>
    <definedName name="pIns_PT_VTAR_D_COLDVSNA_OFFER_3">Предложение!$G$201</definedName>
    <definedName name="pIns_PT_VTAR_D_COLDVSNA_OFFER_4">Предложение!$G$267</definedName>
    <definedName name="pIns_PT_VTAR_D_COLDVSNA_OFFER_5">Предложение!$G$333</definedName>
    <definedName name="pIns_PT_VTAR_D_OFFER_1">Предложение!$G$43</definedName>
    <definedName name="pIns_PT_VTAR_D_OFFER_2">Предложение!$G$111</definedName>
    <definedName name="pIns_PT_VTAR_D_OFFER_3">Предложение!$G$177</definedName>
    <definedName name="pIns_PT_VTAR_D_OFFER_4">Предложение!$G$243</definedName>
    <definedName name="pIns_PT_VTAR_D_OFFER_5">Предложение!$G$309</definedName>
    <definedName name="pIns_PT_VTAR_E_COLDVSNA">'ХВС. Т-подкл'!$T$63</definedName>
    <definedName name="pIns_PT_VTAR_E_COLDVSNA_OFFER_1">Предложение!$G$70</definedName>
    <definedName name="pIns_PT_VTAR_E_COLDVSNA_OFFER_2">Предложение!$G$138</definedName>
    <definedName name="pIns_PT_VTAR_E_COLDVSNA_OFFER_3">Предложение!$G$204</definedName>
    <definedName name="pIns_PT_VTAR_E_COLDVSNA_OFFER_4">Предложение!$G$270</definedName>
    <definedName name="pIns_PT_VTAR_E_COLDVSNA_OFFER_5">Предложение!$G$336</definedName>
    <definedName name="pIns_PT_VTAR_E1">'ТС. Т-передача ТЭ'!$T$57</definedName>
    <definedName name="pIns_PT_VTAR_E1_OFFER_1">Предложение!$G$46</definedName>
    <definedName name="pIns_PT_VTAR_E1_OFFER_2">Предложение!$G$114</definedName>
    <definedName name="pIns_PT_VTAR_E1_OFFER_3">Предложение!$G$180</definedName>
    <definedName name="pIns_PT_VTAR_E1_OFFER_4">Предложение!$G$246</definedName>
    <definedName name="pIns_PT_VTAR_E1_OFFER_5">Предложение!$G$312</definedName>
    <definedName name="pIns_PT_VTAR_E2">'ТС. Т-передача ТН'!$T$57</definedName>
    <definedName name="pIns_PT_VTAR_E2_OFFER_1">Предложение!$G$49</definedName>
    <definedName name="pIns_PT_VTAR_E2_OFFER_2">Предложение!$G$117</definedName>
    <definedName name="pIns_PT_VTAR_E2_OFFER_3">Предложение!$G$183</definedName>
    <definedName name="pIns_PT_VTAR_E2_OFFER_4">Предложение!$G$249</definedName>
    <definedName name="pIns_PT_VTAR_E2_OFFER_5">Предложение!$G$315</definedName>
    <definedName name="pIns_PT_VTAR_F">'ТС. Резерв мощности'!$T$57</definedName>
    <definedName name="pIns_PT_VTAR_F_OFFER_1">Предложение!$G$52</definedName>
    <definedName name="pIns_PT_VTAR_F_OFFER_2">Предложение!$G$120</definedName>
    <definedName name="pIns_PT_VTAR_F_OFFER_3">Предложение!$G$186</definedName>
    <definedName name="pIns_PT_VTAR_F_OFFER_4">Предложение!$G$252</definedName>
    <definedName name="pIns_PT_VTAR_F_OFFER_5">Предложение!$G$318</definedName>
    <definedName name="pIns_PT_VTAR_G">'ТС. Т-подкл'!$T$62</definedName>
    <definedName name="pIns_PT_VTAR_G_OFFER_1">Предложение!$G$55</definedName>
    <definedName name="pIns_PT_VTAR_G_OFFER_2">Предложение!$G$123</definedName>
    <definedName name="pIns_PT_VTAR_G_OFFER_3">Предложение!$G$189</definedName>
    <definedName name="pIns_PT_VTAR_G_OFFER_4">Предложение!$G$255</definedName>
    <definedName name="pIns_PT_VTAR_G_OFFER_5">Предложение!$G$321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REESTR_IP!$A$2:$D$10</definedName>
    <definedName name="VD_LIST">REESTR_VED!$A$2:$B$11</definedName>
    <definedName name="VD_ID_LIST">REESTR_VED!$A$2:$A$11</definedName>
    <definedName name="VD_NAME_LIST">REESTR_VED!$B$2:$B$11</definedName>
    <definedName name="et_B_FHD20_1">et_union_hor!$119:$127</definedName>
    <definedName name="pt_ntar_26">'ТС. Т-гор.вода'!$71:$92</definedName>
    <definedName name="pt_ter_30">'ТС. Т-гор.вода'!$72:$91</definedName>
    <definedName name="pt_cs_30">'ТС. Т-гор.вода'!$73:$90</definedName>
    <definedName name="pt_ist_te_30">'ТС. Т-гор.вода'!$74:$89</definedName>
    <definedName name="pt_ter_31">'ТС. Т-ТЭ | ТСО'!#REF!</definedName>
    <definedName name="pt_cs_31">'ТС. Т-ТЭ | ТСО'!#REF!</definedName>
    <definedName name="pt_ist_te_31">'ТС. Т-ТЭ | ТСО'!#REF!</definedName>
    <definedName name="pt_ter_32">'ТС. Т-ТЭ | ТСО'!#REF!</definedName>
    <definedName name="pt_cs_32">'ТС. Т-ТЭ | ТСО'!#REF!</definedName>
    <definedName name="pt_ist_te_32">'ТС. Т-ТЭ | ТСО'!#REF!</definedName>
    <definedName name="pt_ter_33">'ТС. Т-ТЭ | ТСО'!#REF!</definedName>
    <definedName name="pt_cs_33">'ТС. Т-ТЭ | ТСО'!#REF!</definedName>
    <definedName name="pt_ist_te_33">'ТС. Т-ТЭ | ТСО'!#REF!</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<sst xmlns="http://schemas.openxmlformats.org/spreadsheetml/2006/main" count="14848" uniqueCount="3727">
  <si>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</si>
  <si>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</si>
  <si>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</si>
  <si>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</si>
  <si>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</si>
  <si>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</si>
  <si>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</si>
  <si>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</si>
  <si>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</si>
  <si>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</si>
  <si>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</si>
  <si>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</si>
  <si>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</si>
  <si>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</si>
  <si>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</si>
  <si>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</si>
  <si>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</si>
  <si>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</si>
  <si>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</si>
  <si>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</si>
  <si>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</si>
  <si>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</si>
  <si>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</si>
  <si>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</si>
  <si>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</si>
  <si>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</si>
  <si>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</si>
  <si>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</si>
  <si>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</si>
  <si>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</si>
  <si>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</si>
  <si>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</si>
  <si>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</si>
  <si>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</si>
  <si>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</si>
  <si>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</si>
  <si>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</si>
  <si>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№9-142/9(554)</t>
  </si>
  <si>
    <t>Наименование органа регулирования, принявшего решение об утверждении тарифов</t>
  </si>
  <si>
    <t>Департамент тарифного регулирования Томской области</t>
  </si>
  <si>
    <t>Источник официального опубликования решения</t>
  </si>
  <si>
    <t>Официальный сайт Департамента тарифного регулирования Томской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</si>
  <si>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</si>
  <si>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</si>
  <si>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</si>
  <si>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 Филиал в г. Северске</t>
  </si>
  <si>
    <t>Наименование (описание) обособленного подразделения</t>
  </si>
  <si>
    <t>ИНН</t>
  </si>
  <si>
    <t>7706757331</t>
  </si>
  <si>
    <t>КПП</t>
  </si>
  <si>
    <t>702443001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</si>
  <si>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</si>
  <si>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</si>
  <si>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</si>
  <si>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</si>
  <si>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</si>
  <si>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</si>
  <si>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</si>
  <si>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</si>
  <si>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</si>
  <si>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</si>
  <si>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</si>
  <si>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</si>
  <si>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</si>
  <si>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</si>
  <si>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</si>
  <si>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</si>
  <si>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</si>
  <si>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</si>
  <si>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</si>
  <si>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636000, Томская обл., г. Северск, а/я №577</t>
  </si>
  <si>
    <t>Фамилия, имя, отчество руководителя</t>
  </si>
  <si>
    <t>Петров Сергей Леонидович</t>
  </si>
  <si>
    <t>Ответственный за заполнение формы</t>
  </si>
  <si>
    <t>Фамилия, имя, отчество</t>
  </si>
  <si>
    <t>Туманова Ульяна Сергеевна</t>
  </si>
  <si>
    <t>Должность</t>
  </si>
  <si>
    <t>ведущий специалист отдела экономики и финансов</t>
  </si>
  <si>
    <t>Контактный телефон</t>
  </si>
  <si>
    <t>8(3823)555-592</t>
  </si>
  <si>
    <t>E-mail</t>
  </si>
  <si>
    <t>USTumanova@rusatom-utilities.ru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</si>
  <si>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</si>
  <si>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</si>
  <si>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</si>
  <si>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</si>
  <si>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</si>
  <si>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</si>
  <si>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</si>
  <si>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</si>
  <si>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</si>
  <si>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</si>
  <si>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</si>
  <si>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</si>
  <si>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</si>
  <si>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</si>
  <si>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</si>
  <si>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</si>
  <si>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</si>
  <si>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Городской округ "ЗАТО Северск"</t>
  </si>
  <si>
    <t>69741000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</si>
  <si>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</si>
  <si>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</si>
  <si>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</si>
  <si>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</si>
  <si>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</si>
  <si>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</si>
  <si>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</si>
  <si>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</si>
  <si>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</si>
  <si>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</si>
  <si>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</si>
  <si>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</si>
  <si>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</si>
  <si>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</si>
  <si>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</si>
  <si>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</si>
  <si>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</si>
  <si>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</si>
  <si>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</si>
  <si>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</si>
  <si>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</si>
  <si>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</si>
  <si>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</si>
  <si>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</si>
  <si>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</si>
  <si>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</si>
  <si>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</si>
  <si>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</si>
  <si>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</si>
  <si>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</si>
  <si>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</si>
  <si>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</si>
  <si>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</si>
  <si>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</si>
  <si>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</si>
  <si>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</si>
  <si>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</si>
  <si>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</si>
  <si>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</si>
  <si>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</si>
  <si>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</si>
  <si>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</si>
  <si>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</si>
  <si>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</si>
  <si>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</si>
  <si>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</si>
  <si>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</si>
  <si>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</si>
  <si>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</si>
  <si>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</si>
  <si>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</si>
  <si>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</si>
  <si>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</si>
  <si>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</si>
  <si>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</si>
  <si>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</si>
  <si>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</si>
  <si>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</si>
  <si>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</si>
  <si>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</si>
  <si>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</si>
  <si>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</si>
  <si>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</si>
  <si>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</si>
  <si>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</si>
  <si>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</si>
  <si>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</si>
  <si>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</si>
  <si>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</si>
  <si>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</si>
  <si>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</si>
  <si>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t>
  </si>
  <si>
    <t>4190070; 4190071</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</si>
  <si>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</si>
  <si>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</si>
  <si>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</si>
  <si>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</si>
  <si>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</si>
  <si>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</si>
  <si>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</si>
  <si>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</si>
  <si>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</si>
  <si>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 имеющим право на льготу по оплате горячей воды</t>
  </si>
  <si>
    <t>pt_ntar_26</t>
  </si>
  <si>
    <t>pt_ter_30</t>
  </si>
  <si>
    <t>pt_cs_30</t>
  </si>
  <si>
    <t>pt_ist_te_30</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</si>
  <si>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</si>
  <si>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</si>
  <si>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</si>
  <si>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</si>
  <si>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</si>
  <si>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</si>
  <si>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</si>
  <si>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</si>
  <si>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</si>
  <si>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</si>
  <si>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</si>
  <si>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</si>
  <si>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</si>
  <si>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</si>
  <si>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</si>
  <si>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</si>
  <si>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</si>
  <si>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</si>
  <si>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</si>
  <si>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</si>
  <si>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</si>
  <si>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</si>
  <si>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</si>
  <si>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</si>
  <si>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</si>
  <si>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</si>
  <si>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</si>
  <si>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</si>
  <si>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</si>
  <si>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</si>
  <si>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</si>
  <si>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</si>
  <si>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</si>
  <si>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</si>
  <si>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</si>
  <si>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</si>
  <si>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</si>
  <si>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</si>
  <si>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</si>
  <si>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</si>
  <si>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</si>
  <si>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</si>
  <si>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</si>
  <si>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</si>
  <si>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</si>
  <si>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</si>
  <si>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</si>
  <si>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</si>
  <si>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</si>
  <si>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</si>
  <si>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</si>
  <si>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</si>
  <si>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</si>
  <si>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</si>
  <si>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</si>
  <si>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</si>
  <si>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</si>
  <si>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</si>
  <si>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</si>
  <si>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</si>
  <si>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</si>
  <si>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</si>
  <si>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</si>
  <si>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</si>
  <si>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</si>
  <si>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</si>
  <si>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</si>
  <si>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</si>
  <si>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</si>
  <si>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</si>
  <si>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</si>
  <si>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</si>
  <si>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</si>
  <si>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</si>
  <si>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</si>
  <si>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</si>
  <si>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</si>
  <si>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</si>
  <si>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</si>
  <si>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</si>
  <si>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</si>
  <si>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</si>
  <si>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</si>
  <si>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</si>
  <si>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</si>
  <si>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</si>
  <si>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</si>
  <si>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</si>
  <si>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</si>
  <si>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</si>
  <si>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</si>
  <si>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</si>
  <si>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</si>
  <si>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</si>
  <si>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</si>
  <si>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</si>
  <si>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</si>
  <si>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</si>
  <si>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</si>
  <si>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</si>
  <si>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</si>
  <si>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</si>
  <si>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</si>
  <si>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</si>
  <si>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</si>
  <si>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</si>
  <si>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</si>
  <si>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</si>
  <si>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</si>
  <si>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</si>
  <si>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</si>
  <si>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</si>
  <si>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</si>
  <si>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</si>
  <si>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</si>
  <si>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</si>
  <si>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</si>
  <si>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</si>
  <si>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</si>
  <si>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</si>
  <si>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</si>
  <si>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</si>
  <si>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</si>
  <si>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</si>
  <si>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</si>
  <si>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</si>
  <si>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</si>
  <si>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</si>
  <si>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</si>
  <si>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</si>
  <si>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</si>
  <si>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</si>
  <si>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</si>
  <si>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</si>
  <si>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</si>
  <si>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</si>
  <si>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</si>
  <si>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</si>
  <si>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</si>
  <si>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</si>
  <si>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</si>
  <si>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</si>
  <si>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</si>
  <si>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</si>
  <si>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</si>
  <si>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</si>
  <si>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</si>
  <si>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</si>
  <si>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</si>
  <si>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</si>
  <si>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</si>
  <si>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</si>
  <si>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</si>
  <si>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</si>
  <si>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</si>
  <si>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</si>
  <si>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</si>
  <si>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</si>
  <si>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</si>
  <si>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</si>
  <si>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</si>
  <si>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</si>
  <si>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</si>
  <si>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</si>
  <si>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</si>
  <si>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</si>
  <si>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</si>
  <si>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</si>
  <si>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</si>
  <si>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</si>
  <si>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</si>
  <si>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</si>
  <si>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</si>
  <si>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</si>
  <si>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</si>
  <si>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</si>
  <si>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</si>
  <si>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</si>
  <si>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</si>
  <si>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</si>
  <si>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</si>
  <si>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</si>
  <si>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</si>
  <si>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</si>
  <si>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</si>
  <si>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</si>
  <si>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</si>
  <si>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</si>
  <si>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</si>
  <si>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</si>
  <si>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</si>
  <si>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</si>
  <si>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</si>
  <si>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</si>
  <si>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</si>
  <si>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</si>
  <si>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</si>
  <si>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</si>
  <si>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</si>
  <si>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</si>
  <si>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</si>
  <si>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</si>
  <si>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</si>
  <si>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</si>
  <si>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</si>
  <si>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</si>
  <si>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</si>
  <si>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</si>
  <si>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</si>
  <si>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</si>
  <si>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</si>
  <si>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</si>
  <si>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</si>
  <si>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</si>
  <si>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</si>
  <si>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</si>
  <si>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</si>
  <si>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</si>
  <si>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</si>
  <si>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</si>
  <si>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</si>
  <si>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</si>
  <si>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</si>
  <si>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</si>
  <si>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</si>
  <si>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</si>
  <si>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</si>
  <si>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</si>
  <si>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</si>
  <si>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</si>
  <si>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</si>
  <si>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</si>
  <si>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</si>
  <si>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</si>
  <si>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</si>
  <si>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</si>
  <si>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</si>
  <si>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</si>
  <si>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</si>
  <si>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</si>
  <si>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</si>
  <si>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</si>
  <si>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</si>
  <si>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</si>
  <si>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</si>
  <si>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</si>
  <si>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</si>
  <si>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</si>
  <si>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</si>
  <si>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</si>
  <si>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</si>
  <si>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</si>
  <si>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</si>
  <si>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</si>
  <si>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</si>
  <si>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</si>
  <si>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</si>
  <si>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</si>
  <si>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</si>
  <si>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</si>
  <si>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</si>
  <si>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</si>
  <si>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</si>
  <si>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</si>
  <si>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</si>
  <si>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</si>
  <si>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</si>
  <si>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</si>
  <si>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</si>
  <si>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</si>
  <si>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</si>
  <si>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</si>
  <si>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</si>
  <si>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население</t>
  </si>
  <si>
    <t>горячая вода в системе централизованного теплоснабжения на горячее водоснабжение</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</si>
  <si>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</si>
  <si>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</si>
  <si>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</si>
  <si>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</si>
  <si>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</si>
  <si>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</si>
  <si>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</si>
  <si>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</si>
  <si>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</si>
  <si>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</si>
  <si>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</si>
  <si>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</si>
  <si>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</si>
  <si>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</si>
  <si>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</si>
  <si>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</si>
  <si>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</si>
  <si>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</si>
  <si>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</si>
  <si>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</si>
  <si>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</si>
  <si>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</si>
  <si>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</si>
  <si>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</si>
  <si>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</si>
  <si>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</si>
  <si>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</si>
  <si>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</si>
  <si>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</si>
  <si>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</si>
  <si>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</si>
  <si>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</si>
  <si>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</si>
  <si>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</si>
  <si>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</si>
  <si>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</si>
  <si>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</si>
  <si>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</si>
  <si>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</si>
  <si>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</si>
  <si>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</si>
  <si>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</si>
  <si>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</si>
  <si>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</si>
  <si>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</si>
  <si>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</si>
  <si>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</si>
  <si>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</si>
  <si>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</si>
  <si>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</si>
  <si>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</si>
  <si>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</si>
  <si>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</si>
  <si>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</si>
  <si>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</si>
  <si>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</si>
  <si>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</si>
  <si>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</si>
  <si>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</si>
  <si>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</si>
  <si>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</si>
  <si>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</si>
  <si>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</si>
  <si>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</si>
  <si>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</si>
  <si>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</si>
  <si>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</si>
  <si>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</si>
  <si>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</si>
  <si>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</si>
  <si>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</si>
  <si>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</si>
  <si>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</si>
  <si>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</si>
  <si>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</si>
  <si>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</si>
  <si>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</si>
  <si>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</si>
  <si>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</si>
  <si>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</si>
  <si>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</si>
  <si>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</si>
  <si>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</si>
  <si>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</si>
  <si>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</si>
  <si>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</si>
  <si>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</si>
  <si>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</si>
  <si>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</si>
  <si>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</si>
  <si>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</si>
  <si>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</si>
  <si>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</si>
  <si>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</si>
  <si>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</si>
  <si>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</si>
  <si>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</si>
  <si>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</si>
  <si>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</si>
  <si>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</si>
  <si>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</si>
  <si>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</si>
  <si>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</si>
  <si>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</si>
  <si>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</si>
  <si>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</si>
  <si>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</si>
  <si>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</si>
  <si>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</si>
  <si>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</si>
  <si>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</si>
  <si>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</si>
  <si>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</si>
  <si>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</si>
  <si>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</si>
  <si>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</si>
  <si>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</si>
  <si>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</si>
  <si>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</si>
  <si>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</si>
  <si>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</si>
  <si>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</si>
  <si>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</si>
  <si>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</si>
  <si>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</si>
  <si>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</si>
  <si>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</si>
  <si>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</si>
  <si>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</si>
  <si>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</si>
  <si>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</si>
  <si>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</si>
  <si>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</si>
  <si>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</si>
  <si>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</si>
  <si>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</si>
  <si>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</si>
  <si>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</si>
  <si>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</si>
  <si>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</si>
  <si>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</si>
  <si>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</si>
  <si>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</si>
  <si>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</si>
  <si>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</si>
  <si>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</si>
  <si>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</si>
  <si>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</si>
  <si>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</si>
  <si>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</si>
  <si>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</si>
  <si>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</si>
  <si>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</si>
  <si>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</si>
  <si>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</si>
  <si>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</si>
  <si>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</si>
  <si>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</si>
  <si>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</si>
  <si>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</si>
  <si>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</si>
  <si>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</si>
  <si>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</si>
  <si>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</si>
  <si>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</si>
  <si>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</si>
  <si>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</si>
  <si>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</si>
  <si>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</si>
  <si>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</si>
  <si>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</si>
  <si>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</si>
  <si>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</si>
  <si>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</si>
  <si>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</si>
  <si>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</si>
  <si>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</si>
  <si>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</si>
  <si>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</si>
  <si>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</si>
  <si>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</si>
  <si>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</si>
  <si>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</si>
  <si>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</si>
  <si>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</si>
  <si>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</si>
  <si>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</si>
  <si>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</si>
  <si>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</si>
  <si>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</si>
  <si>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</si>
  <si>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</si>
  <si>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</si>
  <si>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</si>
  <si>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</si>
  <si>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</si>
  <si>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</si>
  <si>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</si>
  <si>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</si>
  <si>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</si>
  <si>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</si>
  <si>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</si>
  <si>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</si>
  <si>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</si>
  <si>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</si>
  <si>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</si>
  <si>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</si>
  <si>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</si>
  <si>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</si>
  <si>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</si>
  <si>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</si>
  <si>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</si>
  <si>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</si>
  <si>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</si>
  <si>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</si>
  <si>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</si>
  <si>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</si>
  <si>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</si>
  <si>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</si>
  <si>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</si>
  <si>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</si>
  <si>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</si>
  <si>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</si>
  <si>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</si>
  <si>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</si>
  <si>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</si>
  <si>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</si>
  <si>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</si>
  <si>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</si>
  <si>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</si>
  <si>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</si>
  <si>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</si>
  <si>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</si>
  <si>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</si>
  <si>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</si>
  <si>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</si>
  <si>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</si>
  <si>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</si>
  <si>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</si>
  <si>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</si>
  <si>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</si>
  <si>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</si>
  <si>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</si>
  <si>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</si>
  <si>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</si>
  <si>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</si>
  <si>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</si>
  <si>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</si>
  <si>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</si>
  <si>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</si>
  <si>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</si>
  <si>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</si>
  <si>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</si>
  <si>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</si>
  <si>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</si>
  <si>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</si>
  <si>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</si>
  <si>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</si>
  <si>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</si>
  <si>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</si>
  <si>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</si>
  <si>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</si>
  <si>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</si>
  <si>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</si>
  <si>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</si>
  <si>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</si>
  <si>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</si>
  <si>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</si>
  <si>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</si>
  <si>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</si>
  <si>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</si>
  <si>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</si>
  <si>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</si>
  <si>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</si>
  <si>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</si>
  <si>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</si>
  <si>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</si>
  <si>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</si>
  <si>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</si>
  <si>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</si>
  <si>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</si>
  <si>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</si>
  <si>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</si>
  <si>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</si>
  <si>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</si>
  <si>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</si>
  <si>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</si>
  <si>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</si>
  <si>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</si>
  <si>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</si>
  <si>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</si>
  <si>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</si>
  <si>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</si>
  <si>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</si>
  <si>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</si>
  <si>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</si>
  <si>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</si>
  <si>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</si>
  <si>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</si>
  <si>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</si>
  <si>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</si>
  <si>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</si>
  <si>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</si>
  <si>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</si>
  <si>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</si>
  <si>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</si>
  <si>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</si>
  <si>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</si>
  <si>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</si>
  <si>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</si>
  <si>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</si>
  <si>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</si>
  <si>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</si>
  <si>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</si>
  <si>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</si>
  <si>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</si>
  <si>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</si>
  <si>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</si>
  <si>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</si>
  <si>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</si>
  <si>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</si>
  <si>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</si>
  <si>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</si>
  <si>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</si>
  <si>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</si>
  <si>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</si>
  <si>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</si>
  <si>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</si>
  <si>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</si>
  <si>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</si>
  <si>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</si>
  <si>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</si>
  <si>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</si>
  <si>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</si>
  <si>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</si>
  <si>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</si>
  <si>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</si>
  <si>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</si>
  <si>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</si>
  <si>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</si>
  <si>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</si>
  <si>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</si>
  <si>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</si>
  <si>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</si>
  <si>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</si>
  <si>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</si>
  <si>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</si>
  <si>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</si>
  <si>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</si>
  <si>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</si>
  <si>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</si>
  <si>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</si>
  <si>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</si>
  <si>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</si>
  <si>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</si>
  <si>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</si>
  <si>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</si>
  <si>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</si>
  <si>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</si>
  <si>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</si>
  <si>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</si>
  <si>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</si>
  <si>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</si>
  <si>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</si>
  <si>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</si>
  <si>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</si>
  <si>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</si>
  <si>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</si>
  <si>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</si>
  <si>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</si>
  <si>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</si>
  <si>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</si>
  <si>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</si>
  <si>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</si>
  <si>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</si>
  <si>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</si>
  <si>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</si>
  <si>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</si>
  <si>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</si>
  <si>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</si>
  <si>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</si>
  <si>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</si>
  <si>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</si>
  <si>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</si>
  <si>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</si>
  <si>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</si>
  <si>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</si>
  <si>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</si>
  <si>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</si>
  <si>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</si>
  <si>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</si>
  <si>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</si>
  <si>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</si>
  <si>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</si>
  <si>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</si>
  <si>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</si>
  <si>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</si>
  <si>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</si>
  <si>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</si>
  <si>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</si>
  <si>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</si>
  <si>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</si>
  <si>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</si>
  <si>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</si>
  <si>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</si>
  <si>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</si>
  <si>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</si>
  <si>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</si>
  <si>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</si>
  <si>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</si>
  <si>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</si>
  <si>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</si>
  <si>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</si>
  <si>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</si>
  <si>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</si>
  <si>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</si>
  <si>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</si>
  <si>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</si>
  <si>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</si>
  <si>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</si>
  <si>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</si>
  <si>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</si>
  <si>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</si>
  <si>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</si>
  <si>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</si>
  <si>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</si>
  <si>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</si>
  <si>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</si>
  <si>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</si>
  <si>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</si>
  <si>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</si>
  <si>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</si>
  <si>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</si>
  <si>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</si>
  <si>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</si>
  <si>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</si>
  <si>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</si>
  <si>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</si>
  <si>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</si>
  <si>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</si>
  <si>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</si>
  <si>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</si>
  <si>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</si>
  <si>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</si>
  <si>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</si>
  <si>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</si>
  <si>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</si>
  <si>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</si>
  <si>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</si>
  <si>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</si>
  <si>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</si>
  <si>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</si>
  <si>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</si>
  <si>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</si>
  <si>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</si>
  <si>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</si>
  <si>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</si>
  <si>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</si>
  <si>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</si>
  <si>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</si>
  <si>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</si>
  <si>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</si>
  <si>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</si>
  <si>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</si>
  <si>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</si>
  <si>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</si>
  <si>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</si>
  <si>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</si>
  <si>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</si>
  <si>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</si>
  <si>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</si>
  <si>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</si>
  <si>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</si>
  <si>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</si>
  <si>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</si>
  <si>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</si>
  <si>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</si>
  <si>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</si>
  <si>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</si>
  <si>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</si>
  <si>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</si>
  <si>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</si>
  <si>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</si>
  <si>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</si>
  <si>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</si>
  <si>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</si>
  <si>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</si>
  <si>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</si>
  <si>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</si>
  <si>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</si>
  <si>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</si>
  <si>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</si>
  <si>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</si>
  <si>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</si>
  <si>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</si>
  <si>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</si>
  <si>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</si>
  <si>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</si>
  <si>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</si>
  <si>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</si>
  <si>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</si>
  <si>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</si>
  <si>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</si>
  <si>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</si>
  <si>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</si>
  <si>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</si>
  <si>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</si>
  <si>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</si>
  <si>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</si>
  <si>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</si>
  <si>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</si>
  <si>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</si>
  <si>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</si>
  <si>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</si>
  <si>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</si>
  <si>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</si>
  <si>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</si>
  <si>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</si>
  <si>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</si>
  <si>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</si>
  <si>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</si>
  <si>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</si>
  <si>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</si>
  <si>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</si>
  <si>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</si>
  <si>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</si>
  <si>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</si>
  <si>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</si>
  <si>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</si>
  <si>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</si>
  <si>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</si>
  <si>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</si>
  <si>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</si>
  <si>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</si>
  <si>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</si>
  <si>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</si>
  <si>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</si>
  <si>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</si>
  <si>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</si>
  <si>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</si>
  <si>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</si>
  <si>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</si>
  <si>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</si>
  <si>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</si>
  <si>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</si>
  <si>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</si>
  <si>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</si>
  <si>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</si>
  <si>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</si>
  <si>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</si>
  <si>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</si>
  <si>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</si>
  <si>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</si>
  <si>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</si>
  <si>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</si>
  <si>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</si>
  <si>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</si>
  <si>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</si>
  <si>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</si>
  <si>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</si>
  <si>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</si>
  <si>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</si>
  <si>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</si>
  <si>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</si>
  <si>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</si>
  <si>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</si>
  <si>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</si>
  <si>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</si>
  <si>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</si>
  <si>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</si>
  <si>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</si>
  <si>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</si>
  <si>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</si>
  <si>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</si>
  <si>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</si>
  <si>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</si>
  <si>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</si>
  <si>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</si>
  <si>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</si>
  <si>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</si>
  <si>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</si>
  <si>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</si>
  <si>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</si>
  <si>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</si>
  <si>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</si>
  <si>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</si>
  <si>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</si>
  <si>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</si>
  <si>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</si>
  <si>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</si>
  <si>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</si>
  <si>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</si>
  <si>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</si>
  <si>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</si>
  <si>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</si>
  <si>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</si>
  <si>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pt_ntar_27</t>
  </si>
  <si>
    <t>pt_ntar_28</t>
  </si>
  <si>
    <t>pt_ntar_29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</si>
  <si>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</si>
  <si>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</si>
  <si>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</si>
  <si>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</si>
  <si>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</si>
  <si>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</si>
  <si>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</si>
  <si>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</si>
  <si>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</si>
  <si>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</si>
  <si>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</si>
  <si>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</si>
  <si>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</si>
  <si>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</si>
  <si>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</si>
  <si>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</si>
  <si>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</si>
  <si>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</si>
  <si>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</si>
  <si>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</si>
  <si>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</si>
  <si>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</si>
  <si>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</si>
  <si>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</si>
  <si>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</si>
  <si>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</si>
  <si>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</si>
  <si>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</si>
  <si>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</si>
  <si>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</si>
  <si>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</si>
  <si>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</si>
  <si>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</si>
  <si>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</si>
  <si>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</si>
  <si>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</si>
  <si>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</si>
  <si>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</si>
  <si>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</si>
  <si>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</si>
  <si>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</si>
  <si>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</si>
  <si>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</si>
  <si>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</si>
  <si>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</si>
  <si>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</si>
  <si>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</si>
  <si>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</si>
  <si>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</si>
  <si>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</si>
  <si>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</si>
  <si>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</si>
  <si>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</si>
  <si>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</si>
  <si>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</si>
  <si>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</si>
  <si>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</si>
  <si>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</si>
  <si>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</si>
  <si>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</si>
  <si>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</si>
  <si>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</si>
  <si>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</si>
  <si>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</si>
  <si>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</si>
  <si>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</si>
  <si>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</si>
  <si>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</si>
  <si>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</si>
  <si>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</si>
  <si>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</si>
  <si>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</si>
  <si>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</si>
  <si>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</si>
  <si>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</si>
  <si>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</si>
  <si>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</si>
  <si>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</si>
  <si>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</si>
  <si>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</si>
  <si>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</si>
  <si>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</si>
  <si>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</si>
  <si>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</si>
  <si>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</si>
  <si>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</si>
  <si>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</si>
  <si>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</si>
  <si>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</si>
  <si>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</si>
  <si>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</si>
  <si>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</si>
  <si>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</si>
  <si>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</si>
  <si>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</si>
  <si>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</si>
  <si>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</si>
  <si>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</si>
  <si>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</si>
  <si>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</si>
  <si>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</si>
  <si>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</si>
  <si>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</si>
  <si>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</si>
  <si>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</si>
  <si>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</si>
  <si>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</si>
  <si>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</si>
  <si>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</si>
  <si>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</si>
  <si>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</si>
  <si>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</si>
  <si>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</si>
  <si>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</si>
  <si>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</si>
  <si>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</si>
  <si>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</si>
  <si>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</si>
  <si>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</si>
  <si>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</si>
  <si>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</si>
  <si>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</si>
  <si>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</si>
  <si>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</si>
  <si>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</si>
  <si>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</si>
  <si>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</si>
  <si>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</si>
  <si>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</si>
  <si>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</si>
  <si>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</si>
  <si>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</si>
  <si>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</si>
  <si>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</si>
  <si>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</si>
  <si>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</si>
  <si>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</si>
  <si>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</si>
  <si>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</si>
  <si>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</si>
  <si>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</si>
  <si>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</si>
  <si>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</si>
  <si>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</si>
  <si>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</si>
  <si>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</si>
  <si>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</si>
  <si>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</si>
  <si>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</si>
  <si>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</si>
  <si>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</si>
  <si>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</si>
  <si>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</si>
  <si>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</si>
  <si>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</si>
  <si>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</si>
  <si>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</si>
  <si>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</si>
  <si>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</si>
  <si>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</si>
  <si>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</si>
  <si>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</si>
  <si>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</si>
  <si>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</si>
  <si>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</si>
  <si>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</si>
  <si>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</si>
  <si>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</si>
  <si>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</si>
  <si>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</si>
  <si>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</si>
  <si>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</si>
  <si>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</si>
  <si>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</si>
  <si>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</si>
  <si>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</si>
  <si>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</si>
  <si>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</si>
  <si>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</si>
  <si>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</si>
  <si>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</si>
  <si>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</si>
  <si>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</si>
  <si>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</si>
  <si>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</si>
  <si>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</si>
  <si>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</si>
  <si>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</si>
  <si>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</si>
  <si>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</si>
  <si>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</si>
  <si>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</si>
  <si>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</si>
  <si>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</si>
  <si>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</si>
  <si>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</si>
  <si>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</si>
  <si>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</si>
  <si>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</si>
  <si>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</si>
  <si>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</si>
  <si>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</si>
  <si>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</si>
  <si>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</si>
  <si>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</si>
  <si>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</si>
  <si>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</si>
  <si>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</si>
  <si>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</si>
  <si>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</si>
  <si>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</si>
  <si>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</si>
  <si>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</si>
  <si>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</si>
  <si>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</si>
  <si>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</si>
  <si>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</si>
  <si>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</si>
  <si>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</si>
  <si>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</si>
  <si>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</si>
  <si>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</si>
  <si>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</si>
  <si>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</si>
  <si>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</si>
  <si>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</si>
  <si>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</si>
  <si>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</si>
  <si>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</si>
  <si>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</si>
  <si>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</si>
  <si>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</si>
  <si>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</si>
  <si>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</si>
  <si>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</si>
  <si>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</si>
  <si>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</si>
  <si>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</si>
  <si>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</si>
  <si>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</si>
  <si>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</si>
  <si>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</si>
  <si>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</si>
  <si>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</si>
  <si>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</si>
  <si>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</si>
  <si>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</si>
  <si>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</si>
  <si>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</si>
  <si>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</si>
  <si>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</si>
  <si>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</si>
  <si>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</si>
  <si>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</si>
  <si>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</si>
  <si>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</si>
  <si>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</si>
  <si>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</si>
  <si>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</si>
  <si>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</si>
  <si>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</si>
  <si>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</si>
  <si>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</si>
  <si>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</si>
  <si>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</si>
  <si>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</si>
  <si>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</si>
  <si>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</si>
  <si>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</si>
  <si>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</si>
  <si>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</si>
  <si>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</si>
  <si>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</si>
  <si>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</si>
  <si>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</si>
  <si>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</si>
  <si>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</si>
  <si>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</si>
  <si>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</si>
  <si>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</si>
  <si>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</si>
  <si>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</si>
  <si>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</si>
  <si>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</si>
  <si>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</si>
  <si>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</si>
  <si>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</si>
  <si>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</si>
  <si>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</si>
  <si>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</si>
  <si>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</si>
  <si>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</si>
  <si>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</si>
  <si>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</si>
  <si>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</si>
  <si>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</si>
  <si>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</si>
  <si>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</si>
  <si>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</si>
  <si>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</si>
  <si>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</si>
  <si>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</si>
  <si>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</si>
  <si>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</si>
  <si>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</si>
  <si>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</si>
  <si>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</si>
  <si>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</si>
  <si>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</si>
  <si>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</si>
  <si>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</si>
  <si>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</si>
  <si>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</si>
  <si>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</si>
  <si>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</si>
  <si>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</si>
  <si>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</si>
  <si>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</si>
  <si>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</si>
  <si>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</si>
  <si>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</si>
  <si>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</si>
  <si>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</si>
  <si>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</si>
  <si>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</si>
  <si>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</si>
  <si>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</si>
  <si>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</si>
  <si>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</si>
  <si>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</si>
  <si>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</si>
  <si>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</si>
  <si>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</si>
  <si>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</si>
  <si>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</si>
  <si>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</si>
  <si>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</si>
  <si>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</si>
  <si>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</si>
  <si>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</si>
  <si>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</si>
  <si>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</si>
  <si>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</si>
  <si>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</si>
  <si>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</si>
  <si>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</si>
  <si>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</si>
  <si>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</si>
  <si>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</si>
  <si>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</si>
  <si>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</si>
  <si>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</si>
  <si>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</si>
  <si>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</si>
  <si>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</si>
  <si>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</si>
  <si>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</si>
  <si>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</si>
  <si>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</si>
  <si>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</si>
  <si>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</si>
  <si>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</si>
  <si>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</si>
  <si>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</si>
  <si>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</si>
  <si>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</si>
  <si>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</si>
  <si>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</si>
  <si>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</si>
  <si>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</si>
  <si>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</si>
  <si>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</si>
  <si>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</si>
  <si>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</si>
  <si>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</si>
  <si>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</si>
  <si>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</si>
  <si>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</si>
  <si>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</si>
  <si>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</si>
  <si>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</si>
  <si>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</si>
  <si>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</si>
  <si>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</si>
  <si>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</si>
  <si>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</si>
  <si>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</si>
  <si>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</si>
  <si>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</si>
  <si>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</si>
  <si>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</si>
  <si>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</si>
  <si>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</si>
  <si>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</si>
  <si>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</si>
  <si>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</si>
  <si>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</si>
  <si>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</si>
  <si>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</si>
  <si>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</si>
  <si>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</si>
  <si>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</si>
  <si>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</si>
  <si>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</si>
  <si>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</si>
  <si>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</si>
  <si>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</si>
  <si>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</si>
  <si>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</si>
  <si>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</si>
  <si>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</si>
  <si>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</si>
  <si>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</si>
  <si>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</si>
  <si>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</si>
  <si>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</si>
  <si>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</si>
  <si>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</si>
  <si>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</si>
  <si>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</si>
  <si>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</si>
  <si>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</si>
  <si>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</si>
  <si>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</si>
  <si>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</si>
  <si>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</si>
  <si>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</si>
  <si>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</si>
  <si>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</si>
  <si>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</si>
  <si>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</si>
  <si>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</si>
  <si>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</si>
  <si>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</si>
  <si>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</si>
  <si>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</si>
  <si>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</si>
  <si>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</si>
  <si>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</si>
  <si>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</si>
  <si>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</si>
  <si>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</si>
  <si>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</si>
  <si>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</si>
  <si>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</si>
  <si>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</si>
  <si>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</si>
  <si>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</si>
  <si>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</si>
  <si>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</si>
  <si>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</si>
  <si>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</si>
  <si>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</si>
  <si>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</si>
  <si>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</si>
  <si>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</si>
  <si>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</si>
  <si>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</si>
  <si>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</si>
  <si>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</si>
  <si>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</si>
  <si>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</si>
  <si>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</si>
  <si>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</si>
  <si>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</si>
  <si>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</si>
  <si>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</si>
  <si>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</si>
  <si>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</si>
  <si>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</si>
  <si>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</si>
  <si>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</si>
  <si>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</si>
  <si>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</si>
  <si>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</si>
  <si>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</si>
  <si>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</si>
  <si>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</si>
  <si>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</si>
  <si>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</si>
  <si>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</si>
  <si>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</si>
  <si>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</si>
  <si>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</si>
  <si>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</si>
  <si>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</si>
  <si>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</si>
  <si>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</si>
  <si>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</si>
  <si>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</si>
  <si>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</si>
  <si>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</si>
  <si>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</si>
  <si>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</si>
  <si>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</si>
  <si>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</si>
  <si>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</si>
  <si>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</si>
  <si>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</si>
  <si>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</si>
  <si>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</si>
  <si>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</si>
  <si>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</si>
  <si>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</si>
  <si>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</si>
  <si>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</si>
  <si>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</si>
  <si>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</si>
  <si>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</si>
  <si>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</si>
  <si>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</si>
  <si>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</si>
  <si>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</si>
  <si>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</si>
  <si>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</si>
  <si>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</si>
  <si>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</si>
  <si>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</si>
  <si>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</si>
  <si>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</si>
  <si>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</si>
  <si>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</si>
  <si>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</si>
  <si>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</si>
  <si>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</si>
  <si>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</si>
  <si>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</si>
  <si>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</si>
  <si>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</si>
  <si>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</si>
  <si>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</si>
  <si>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</si>
  <si>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</si>
  <si>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</si>
  <si>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</si>
  <si>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</si>
  <si>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</si>
  <si>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</si>
  <si>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</si>
  <si>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</si>
  <si>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</si>
  <si>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</si>
  <si>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</si>
  <si>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</si>
  <si>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</si>
  <si>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</si>
  <si>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</si>
  <si>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</si>
  <si>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</si>
  <si>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</si>
  <si>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</si>
  <si>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</si>
  <si>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</si>
  <si>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</si>
  <si>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</si>
  <si>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</si>
  <si>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</si>
  <si>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</si>
  <si>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</si>
  <si>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</si>
  <si>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</si>
  <si>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</si>
  <si>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</si>
  <si>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</si>
  <si>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</si>
  <si>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</si>
  <si>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</si>
  <si>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</si>
  <si>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</si>
  <si>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</si>
  <si>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</si>
  <si>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</si>
  <si>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</si>
  <si>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</si>
  <si>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</si>
  <si>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</si>
  <si>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</si>
  <si>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</si>
  <si>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</si>
  <si>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</si>
  <si>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</si>
  <si>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</si>
  <si>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</si>
  <si>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</si>
  <si>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</si>
  <si>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</si>
  <si>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</si>
  <si>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</si>
  <si>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</si>
  <si>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</si>
  <si>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</si>
  <si>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</si>
  <si>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</si>
  <si>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</si>
  <si>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</si>
  <si>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</si>
  <si>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</si>
  <si>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</si>
  <si>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</si>
  <si>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</si>
  <si>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</si>
  <si>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</si>
  <si>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</si>
  <si>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</si>
  <si>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</si>
  <si>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</si>
  <si>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</si>
  <si>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</si>
  <si>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</si>
  <si>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</si>
  <si>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</si>
  <si>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</si>
  <si>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</si>
  <si>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</si>
  <si>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</si>
  <si>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</si>
  <si>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</si>
  <si>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</si>
  <si>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</si>
  <si>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</si>
  <si>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</si>
  <si>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</si>
  <si>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</si>
  <si>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</si>
  <si>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</si>
  <si>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</si>
  <si>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</si>
  <si>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</si>
  <si>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</si>
  <si>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</si>
  <si>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</si>
  <si>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</si>
  <si>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</si>
  <si>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</si>
  <si>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</si>
  <si>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</si>
  <si>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</si>
  <si>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</si>
  <si>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</si>
  <si>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</si>
  <si>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</si>
  <si>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</si>
  <si>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</si>
  <si>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</si>
  <si>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</si>
  <si>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</si>
  <si>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</si>
  <si>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</si>
  <si>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</si>
  <si>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</si>
  <si>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</si>
  <si>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</si>
  <si>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</si>
  <si>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</si>
  <si>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</si>
  <si>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</si>
  <si>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</si>
  <si>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</si>
  <si>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</si>
  <si>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</si>
  <si>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</si>
  <si>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</si>
  <si>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</si>
  <si>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</si>
  <si>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</si>
  <si>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</si>
  <si>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</si>
  <si>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</si>
  <si>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</si>
  <si>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</si>
  <si>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</si>
  <si>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</si>
  <si>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</si>
  <si>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</si>
  <si>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</si>
  <si>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</si>
  <si>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</si>
  <si>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</si>
  <si>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</si>
  <si>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</si>
  <si>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</si>
  <si>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</si>
  <si>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</si>
  <si>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</si>
  <si>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</si>
  <si>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</si>
  <si>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</si>
  <si>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</si>
  <si>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</si>
  <si>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</si>
  <si>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</si>
  <si>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</si>
  <si>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</si>
  <si>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</si>
  <si>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</si>
  <si>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</si>
  <si>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</si>
  <si>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</si>
  <si>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</si>
  <si>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</si>
  <si>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</si>
  <si>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</si>
  <si>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</si>
  <si>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</si>
  <si>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</si>
  <si>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</si>
  <si>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</si>
  <si>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</si>
  <si>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</si>
  <si>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</si>
  <si>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</si>
  <si>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</si>
  <si>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</si>
  <si>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</si>
  <si>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</si>
  <si>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</si>
  <si>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</si>
  <si>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</si>
  <si>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</si>
  <si>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</si>
  <si>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</si>
  <si>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</si>
  <si>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</si>
  <si>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</si>
  <si>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</si>
  <si>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</si>
  <si>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</si>
  <si>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</si>
  <si>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</si>
  <si>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</si>
  <si>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</si>
  <si>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</si>
  <si>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</si>
  <si>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</si>
  <si>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</si>
  <si>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</si>
  <si>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</si>
  <si>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</si>
  <si>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</si>
  <si>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</si>
  <si>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</si>
  <si>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</si>
  <si>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</si>
  <si>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</si>
  <si>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</si>
  <si>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</si>
  <si>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</si>
  <si>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</si>
  <si>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</si>
  <si>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</si>
  <si>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</si>
  <si>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</si>
  <si>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</si>
  <si>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</si>
  <si>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</si>
  <si>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</si>
  <si>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</si>
  <si>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</si>
  <si>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</si>
  <si>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</si>
  <si>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</si>
  <si>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</si>
  <si>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</si>
  <si>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</si>
  <si>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</si>
  <si>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</si>
  <si>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</si>
  <si>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</si>
  <si>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</si>
  <si>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</si>
  <si>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</si>
  <si>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</si>
  <si>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</si>
  <si>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</si>
  <si>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</si>
  <si>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</si>
  <si>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</si>
  <si>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</si>
  <si>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</si>
  <si>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</si>
  <si>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</si>
  <si>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</si>
  <si>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</si>
  <si>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</si>
  <si>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</si>
  <si>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</si>
  <si>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</si>
  <si>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</si>
  <si>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</si>
  <si>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</si>
  <si>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</si>
  <si>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</si>
  <si>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</si>
  <si>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</si>
  <si>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</si>
  <si>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</si>
  <si>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</si>
  <si>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</si>
  <si>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</si>
  <si>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</si>
  <si>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</si>
  <si>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</si>
  <si>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</si>
  <si>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</si>
  <si>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</si>
  <si>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</si>
  <si>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</si>
  <si>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</si>
  <si>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</si>
  <si>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</si>
  <si>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</si>
  <si>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</si>
  <si>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</si>
  <si>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</si>
  <si>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</si>
  <si>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</si>
  <si>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</si>
  <si>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</si>
  <si>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</si>
  <si>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</si>
  <si>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</si>
  <si>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</si>
  <si>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</si>
  <si>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</si>
  <si>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</si>
  <si>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</si>
  <si>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</si>
  <si>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</si>
  <si>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</si>
  <si>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</si>
  <si>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</si>
  <si>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</si>
  <si>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</si>
  <si>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</si>
  <si>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</si>
  <si>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</si>
  <si>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</si>
  <si>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</si>
  <si>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</si>
  <si>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</si>
  <si>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</si>
  <si>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</si>
  <si>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</si>
  <si>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</si>
  <si>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</si>
  <si>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</si>
  <si>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</si>
  <si>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</si>
  <si>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</si>
  <si>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</si>
  <si>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</si>
  <si>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</si>
  <si>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</si>
  <si>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</si>
  <si>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</si>
  <si>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</si>
  <si>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</si>
  <si>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</si>
  <si>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</si>
  <si>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</si>
  <si>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</si>
  <si>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</si>
  <si>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</si>
  <si>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</si>
  <si>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</si>
  <si>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</si>
  <si>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</si>
  <si>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</si>
  <si>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</si>
  <si>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</si>
  <si>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</si>
  <si>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</si>
  <si>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</si>
  <si>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</si>
  <si>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</si>
  <si>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</si>
  <si>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</si>
  <si>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</si>
  <si>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</si>
  <si>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</si>
  <si>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</si>
  <si>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</si>
  <si>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</si>
  <si>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</si>
  <si>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</si>
  <si>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</si>
  <si>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</si>
  <si>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</si>
  <si>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</si>
  <si>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</si>
  <si>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</si>
  <si>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</si>
  <si>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</si>
  <si>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</si>
  <si>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</si>
  <si>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</si>
  <si>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</si>
  <si>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</si>
  <si>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</si>
  <si>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</si>
  <si>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</si>
  <si>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</si>
  <si>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</si>
  <si>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</si>
  <si>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</si>
  <si>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</si>
  <si>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</si>
  <si>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</si>
  <si>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</si>
  <si>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</si>
  <si>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</si>
  <si>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</si>
  <si>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</si>
  <si>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</si>
  <si>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</si>
  <si>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</si>
  <si>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</si>
  <si>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</si>
  <si>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</si>
  <si>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</si>
  <si>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</si>
  <si>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</si>
  <si>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</si>
  <si>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</si>
  <si>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</si>
  <si>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</si>
  <si>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</si>
  <si>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</si>
  <si>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</si>
  <si>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</si>
  <si>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</si>
  <si>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</si>
  <si>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</si>
  <si>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</si>
  <si>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</si>
  <si>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</si>
  <si>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</si>
  <si>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</si>
  <si>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</si>
  <si>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</si>
  <si>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</si>
  <si>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</si>
  <si>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</si>
  <si>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</si>
  <si>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</si>
  <si>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</si>
  <si>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</si>
  <si>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</si>
  <si>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</si>
  <si>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</si>
  <si>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</si>
  <si>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</si>
  <si>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</si>
  <si>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</si>
  <si>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</si>
  <si>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</si>
  <si>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</si>
  <si>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</si>
  <si>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</si>
  <si>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</si>
  <si>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</si>
  <si>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</si>
  <si>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</si>
  <si>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</si>
  <si>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</si>
  <si>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</si>
  <si>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</si>
  <si>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</si>
  <si>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</si>
  <si>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</si>
  <si>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</si>
  <si>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</si>
  <si>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</si>
  <si>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</si>
  <si>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</si>
  <si>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</si>
  <si>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</si>
  <si>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</si>
  <si>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</si>
  <si>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</si>
  <si>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</si>
  <si>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</si>
  <si>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</si>
  <si>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</si>
  <si>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</si>
  <si>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</si>
  <si>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</si>
  <si>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</si>
  <si>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</si>
  <si>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</si>
  <si>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</si>
  <si>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</si>
  <si>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</si>
  <si>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</si>
  <si>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</si>
  <si>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</si>
  <si>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</si>
  <si>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</si>
  <si>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</si>
  <si>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</si>
  <si>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</si>
  <si>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</si>
  <si>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</si>
  <si>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</si>
  <si>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</si>
  <si>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</si>
  <si>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</si>
  <si>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</si>
  <si>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</si>
  <si>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</si>
  <si>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</si>
  <si>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</si>
  <si>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</si>
  <si>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</si>
  <si>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</si>
  <si>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</si>
  <si>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</si>
  <si>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</si>
  <si>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</si>
  <si>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</si>
  <si>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</si>
  <si>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</si>
  <si>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</si>
  <si>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</si>
  <si>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</si>
  <si>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</si>
  <si>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</si>
  <si>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</si>
  <si>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</si>
  <si>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</si>
  <si>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</si>
  <si>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</si>
  <si>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</si>
  <si>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</si>
  <si>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</si>
  <si>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</si>
  <si>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</si>
  <si>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</si>
  <si>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</si>
  <si>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</si>
  <si>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</si>
  <si>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</si>
  <si>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</si>
  <si>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</si>
  <si>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</si>
  <si>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</si>
  <si>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</si>
  <si>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</si>
  <si>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</si>
  <si>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</si>
  <si>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</si>
  <si>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</si>
  <si>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</si>
  <si>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</si>
  <si>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</si>
  <si>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</si>
  <si>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</si>
  <si>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</si>
  <si>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</si>
  <si>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</si>
  <si>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</si>
  <si>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</si>
  <si>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</si>
  <si>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</si>
  <si>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</si>
  <si>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</si>
  <si>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</si>
  <si>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</si>
  <si>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</si>
  <si>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</si>
  <si>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</si>
  <si>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</si>
  <si>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</si>
  <si>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</si>
  <si>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</si>
  <si>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</si>
  <si>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</si>
  <si>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</si>
  <si>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</si>
  <si>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</si>
  <si>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</si>
  <si>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</si>
  <si>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</si>
  <si>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</si>
  <si>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</si>
  <si>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</si>
  <si>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</si>
  <si>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</si>
  <si>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</si>
  <si>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</si>
  <si>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</si>
  <si>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</si>
  <si>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</si>
  <si>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</si>
  <si>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</si>
  <si>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</si>
  <si>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</si>
  <si>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</si>
  <si>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</si>
  <si>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</si>
  <si>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</si>
  <si>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</si>
  <si>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</si>
  <si>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</si>
  <si>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</si>
  <si>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</si>
  <si>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</si>
  <si>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</si>
  <si>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</si>
  <si>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</si>
  <si>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</si>
  <si>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</si>
  <si>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</si>
  <si>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</si>
  <si>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</si>
  <si>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</si>
  <si>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</si>
  <si>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</si>
  <si>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</si>
  <si>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</si>
  <si>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</si>
  <si>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</si>
  <si>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</si>
  <si>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</si>
  <si>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</si>
  <si>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</si>
  <si>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</si>
  <si>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</si>
  <si>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</si>
  <si>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</si>
  <si>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</si>
  <si>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</si>
  <si>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</si>
  <si>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</si>
  <si>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</si>
  <si>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</si>
  <si>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</si>
  <si>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</si>
  <si>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</si>
  <si>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</si>
  <si>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</si>
  <si>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</si>
  <si>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</si>
  <si>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</si>
  <si>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</si>
  <si>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28075993</t>
  </si>
  <si>
    <t>АО "Особые экономические зоны"</t>
  </si>
  <si>
    <t>7703591134</t>
  </si>
  <si>
    <t>770301001</t>
  </si>
  <si>
    <t>27-04-2006 00:00:00</t>
  </si>
  <si>
    <t>01-11-2023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</si>
  <si>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</si>
  <si>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</si>
  <si>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</si>
  <si>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</si>
  <si>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</si>
  <si>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</si>
  <si>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</si>
  <si>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</si>
  <si>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</si>
  <si>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</si>
  <si>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</si>
  <si>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</si>
  <si>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</si>
  <si>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</si>
  <si>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</si>
  <si>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</si>
  <si>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</si>
  <si>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</si>
  <si>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</si>
  <si>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</si>
  <si>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</si>
  <si>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</si>
  <si>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</si>
  <si>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</si>
  <si>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</si>
  <si>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</si>
  <si>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</si>
  <si>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</si>
  <si>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</si>
  <si>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</si>
  <si>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</si>
  <si>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</si>
  <si>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</si>
  <si>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</si>
  <si>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</si>
  <si>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</si>
  <si>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</si>
  <si>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</si>
  <si>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</si>
  <si>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</si>
  <si>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</si>
  <si>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</si>
  <si>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</si>
  <si>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</si>
  <si>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</si>
  <si>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</si>
  <si>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</si>
  <si>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</si>
  <si>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</si>
  <si>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26360161</t>
  </si>
  <si>
    <t>ИП Петров В.Н.</t>
  </si>
  <si>
    <t>700702236158</t>
  </si>
  <si>
    <t>03-03-2004 00:00:00</t>
  </si>
  <si>
    <t>24-11-2023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</si>
  <si>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</si>
  <si>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</si>
  <si>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</si>
  <si>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</si>
  <si>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</si>
  <si>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</si>
  <si>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</si>
  <si>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</si>
  <si>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</si>
  <si>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</si>
  <si>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</si>
  <si>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</si>
  <si>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</si>
  <si>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</si>
  <si>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</si>
  <si>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</si>
  <si>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</si>
  <si>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</si>
  <si>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</si>
  <si>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</si>
  <si>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</si>
  <si>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</si>
  <si>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</si>
  <si>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</si>
  <si>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</si>
  <si>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</si>
  <si>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</si>
  <si>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</si>
  <si>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</si>
  <si>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</si>
  <si>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</si>
  <si>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</si>
  <si>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</si>
  <si>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</si>
  <si>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</si>
  <si>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</si>
  <si>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</si>
  <si>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</si>
  <si>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</si>
  <si>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</si>
  <si>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</si>
  <si>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</si>
  <si>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</si>
  <si>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</si>
  <si>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</si>
  <si>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</si>
  <si>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</si>
  <si>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</si>
  <si>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</si>
  <si>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</si>
  <si>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</si>
  <si>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</si>
  <si>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</si>
  <si>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</si>
  <si>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</si>
  <si>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</si>
  <si>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</si>
  <si>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</si>
  <si>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</si>
  <si>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</si>
  <si>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</si>
  <si>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</si>
  <si>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</si>
  <si>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</si>
  <si>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</si>
  <si>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</si>
  <si>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</si>
  <si>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</si>
  <si>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</si>
  <si>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</si>
  <si>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</si>
  <si>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</si>
  <si>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</si>
  <si>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</si>
  <si>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</si>
  <si>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</si>
  <si>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</si>
  <si>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</si>
  <si>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</si>
  <si>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</si>
  <si>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</si>
  <si>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</si>
  <si>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</si>
  <si>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</si>
  <si>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</si>
  <si>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</si>
  <si>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</si>
  <si>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</si>
  <si>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</si>
  <si>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</si>
  <si>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</si>
  <si>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</si>
  <si>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</si>
  <si>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</si>
  <si>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</si>
  <si>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</si>
  <si>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</si>
  <si>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</si>
  <si>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</si>
  <si>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</si>
  <si>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</si>
  <si>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</si>
  <si>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</si>
  <si>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</si>
  <si>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</si>
  <si>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</si>
  <si>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</si>
  <si>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</si>
  <si>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</si>
  <si>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</si>
  <si>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</si>
  <si>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</si>
  <si>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</si>
  <si>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</si>
  <si>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</si>
  <si>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</si>
  <si>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</si>
  <si>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</si>
  <si>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</si>
  <si>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</si>
  <si>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</si>
  <si>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</si>
  <si>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</si>
  <si>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</si>
  <si>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</si>
  <si>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</si>
  <si>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</si>
  <si>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</si>
  <si>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</si>
  <si>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</si>
  <si>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</si>
  <si>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</si>
  <si>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</si>
  <si>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</si>
  <si>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</si>
  <si>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</si>
  <si>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</si>
  <si>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</si>
  <si>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</si>
  <si>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</si>
  <si>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</si>
  <si>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</si>
  <si>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</si>
  <si>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</si>
  <si>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</si>
  <si>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</si>
  <si>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</si>
  <si>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</si>
  <si>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</si>
  <si>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</si>
  <si>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</si>
  <si>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</si>
  <si>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</si>
  <si>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</si>
  <si>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</si>
  <si>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</si>
  <si>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</si>
  <si>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</si>
  <si>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</si>
  <si>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</si>
  <si>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</si>
  <si>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</si>
  <si>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</si>
  <si>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</si>
  <si>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</si>
  <si>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</si>
  <si>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</si>
  <si>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</si>
  <si>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</si>
  <si>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</si>
  <si>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</si>
  <si>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</si>
  <si>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</si>
  <si>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</si>
  <si>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</si>
  <si>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</si>
  <si>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</si>
  <si>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</si>
  <si>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</si>
  <si>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</si>
  <si>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</si>
  <si>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</si>
  <si>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</si>
  <si>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</si>
  <si>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</si>
  <si>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</si>
  <si>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</si>
  <si>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</si>
  <si>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</si>
  <si>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</si>
  <si>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</si>
  <si>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</si>
  <si>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</si>
  <si>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</si>
  <si>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</si>
  <si>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</si>
  <si>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</si>
  <si>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</si>
  <si>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</si>
  <si>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</si>
  <si>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</si>
  <si>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</si>
  <si>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</si>
  <si>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</si>
  <si>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</si>
  <si>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</si>
  <si>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</si>
  <si>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</si>
  <si>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</si>
  <si>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</si>
  <si>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</si>
  <si>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</si>
  <si>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</si>
  <si>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</si>
  <si>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</si>
  <si>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</si>
  <si>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</si>
  <si>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</si>
  <si>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</si>
  <si>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</si>
  <si>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</si>
  <si>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</si>
  <si>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</si>
  <si>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</si>
  <si>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</si>
  <si>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</si>
  <si>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</si>
  <si>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</si>
  <si>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</si>
  <si>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</si>
  <si>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</si>
  <si>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</si>
  <si>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</si>
  <si>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</si>
  <si>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</si>
  <si>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</si>
  <si>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</si>
  <si>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</si>
  <si>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</si>
  <si>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</si>
  <si>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</si>
  <si>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</si>
  <si>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</si>
  <si>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</si>
  <si>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</si>
  <si>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</si>
  <si>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</si>
  <si>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</si>
  <si>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</si>
  <si>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</si>
  <si>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</si>
  <si>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</si>
  <si>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</si>
  <si>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</si>
  <si>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</si>
  <si>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</si>
  <si>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</si>
  <si>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</si>
  <si>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</si>
  <si>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</si>
  <si>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</si>
  <si>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</si>
  <si>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</si>
  <si>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</si>
  <si>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</si>
  <si>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</si>
  <si>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</si>
  <si>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</si>
  <si>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</si>
  <si>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</si>
  <si>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</si>
  <si>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</si>
  <si>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</si>
  <si>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</si>
  <si>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</si>
  <si>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</si>
  <si>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</si>
  <si>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</si>
  <si>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</si>
  <si>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</si>
  <si>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</si>
  <si>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</si>
  <si>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28423120</t>
  </si>
  <si>
    <t>ООО "ДАЛЬЭНЕРГО"</t>
  </si>
  <si>
    <t>7007011974</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</si>
  <si>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</si>
  <si>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</si>
  <si>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</si>
  <si>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</si>
  <si>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</si>
  <si>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</si>
  <si>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</si>
  <si>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</si>
  <si>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</si>
  <si>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</si>
  <si>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</si>
  <si>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</si>
  <si>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</si>
  <si>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</si>
  <si>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</si>
  <si>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</si>
  <si>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</si>
  <si>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</si>
  <si>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</si>
  <si>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</si>
  <si>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</si>
  <si>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</si>
  <si>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</si>
  <si>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</si>
  <si>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</si>
  <si>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</si>
  <si>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</si>
  <si>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</si>
  <si>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</si>
  <si>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</si>
  <si>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</si>
  <si>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</si>
  <si>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</si>
  <si>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</si>
  <si>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</si>
  <si>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</si>
  <si>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</si>
  <si>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</si>
  <si>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</si>
  <si>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</si>
  <si>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</si>
  <si>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</si>
  <si>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</si>
  <si>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</si>
  <si>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</si>
  <si>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</si>
  <si>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</si>
  <si>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</si>
  <si>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</si>
  <si>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</si>
  <si>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</si>
  <si>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</si>
  <si>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</si>
  <si>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</si>
  <si>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</si>
  <si>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</si>
  <si>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</si>
  <si>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</si>
  <si>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</si>
  <si>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</si>
  <si>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</si>
  <si>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</si>
  <si>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</si>
  <si>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</si>
  <si>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</si>
  <si>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</si>
  <si>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</si>
  <si>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</si>
  <si>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</si>
  <si>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</si>
  <si>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</si>
  <si>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</si>
  <si>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</si>
  <si>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</si>
  <si>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</si>
  <si>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</si>
  <si>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</si>
  <si>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</si>
  <si>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</si>
  <si>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</si>
  <si>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</si>
  <si>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</si>
  <si>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</si>
  <si>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</si>
  <si>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</si>
  <si>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</si>
  <si>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</si>
  <si>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</si>
  <si>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</si>
  <si>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</si>
  <si>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</si>
  <si>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</si>
  <si>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</si>
  <si>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</si>
  <si>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</si>
  <si>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</si>
  <si>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</si>
  <si>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</si>
  <si>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</si>
  <si>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</si>
  <si>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</si>
  <si>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</si>
  <si>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</si>
  <si>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</si>
  <si>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</si>
  <si>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</si>
  <si>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</si>
  <si>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</si>
  <si>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</si>
  <si>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</si>
  <si>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</si>
  <si>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</si>
  <si>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</si>
  <si>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28823224</t>
  </si>
  <si>
    <t>ООО "ТВСК "ОРЛОВСКАЯ"</t>
  </si>
  <si>
    <t>7024038856</t>
  </si>
  <si>
    <t>20-06-2014 00:00:00</t>
  </si>
  <si>
    <t>29-11-2023 00:00:00</t>
  </si>
  <si>
    <t>26322926</t>
  </si>
  <si>
    <t>ООО "ТИЗ - Сервис"</t>
  </si>
  <si>
    <t>7017104931</t>
  </si>
  <si>
    <t>03-11-2004 00:00:00</t>
  </si>
  <si>
    <t>28159180</t>
  </si>
  <si>
    <t>ООО "ТК "Стандарт"</t>
  </si>
  <si>
    <t>7017323595</t>
  </si>
  <si>
    <t>07-02-2013 00:00:00</t>
  </si>
  <si>
    <t>20-12-2023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</si>
  <si>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</si>
  <si>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</si>
  <si>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</si>
  <si>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</si>
  <si>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</si>
  <si>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</si>
  <si>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</si>
  <si>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</si>
  <si>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</si>
  <si>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</si>
  <si>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</si>
  <si>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</si>
  <si>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</si>
  <si>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</si>
  <si>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</si>
  <si>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</si>
  <si>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</si>
  <si>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</si>
  <si>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</si>
  <si>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</si>
  <si>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</si>
  <si>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</si>
  <si>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</si>
  <si>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</si>
  <si>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</si>
  <si>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</si>
  <si>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</si>
  <si>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</si>
  <si>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</si>
  <si>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</si>
  <si>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</si>
  <si>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</si>
  <si>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</si>
  <si>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</si>
  <si>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</si>
  <si>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</si>
  <si>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</si>
  <si>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</si>
  <si>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</si>
  <si>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</si>
  <si>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</si>
  <si>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26485695</t>
  </si>
  <si>
    <t>ООО "Теплосервис"</t>
  </si>
  <si>
    <t>7003005401</t>
  </si>
  <si>
    <t>15-09-2008 00:00:00</t>
  </si>
  <si>
    <t>11-12-2023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</si>
  <si>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</si>
  <si>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</si>
  <si>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</si>
  <si>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</si>
  <si>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</si>
  <si>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</si>
  <si>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</si>
  <si>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</si>
  <si>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</si>
  <si>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</si>
  <si>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</si>
  <si>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</si>
  <si>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</si>
  <si>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</si>
  <si>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</si>
  <si>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</si>
  <si>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</si>
  <si>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</si>
  <si>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</si>
  <si>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</si>
  <si>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</si>
  <si>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</si>
  <si>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</si>
  <si>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</si>
  <si>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</si>
  <si>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</si>
  <si>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</si>
  <si>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</si>
  <si>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</si>
  <si>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</si>
  <si>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</si>
  <si>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</si>
  <si>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</si>
  <si>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</si>
  <si>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</si>
  <si>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</si>
  <si>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</si>
  <si>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</si>
  <si>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</si>
  <si>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</si>
  <si>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</si>
  <si>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</si>
  <si>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</si>
  <si>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</si>
  <si>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</si>
  <si>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</si>
  <si>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</si>
  <si>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</si>
  <si>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</si>
  <si>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</si>
  <si>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</si>
  <si>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</si>
  <si>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</si>
  <si>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</si>
  <si>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</si>
  <si>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</si>
  <si>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</si>
  <si>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</si>
  <si>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</si>
  <si>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</si>
  <si>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</si>
  <si>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</si>
  <si>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</si>
  <si>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</si>
  <si>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</si>
  <si>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</si>
  <si>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</si>
  <si>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</si>
  <si>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</si>
  <si>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</si>
  <si>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</si>
  <si>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</si>
  <si>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</si>
  <si>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</si>
  <si>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</si>
  <si>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</si>
  <si>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</si>
  <si>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</si>
  <si>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</si>
  <si>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</si>
  <si>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</si>
  <si>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</si>
  <si>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</si>
  <si>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</si>
  <si>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</si>
  <si>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</si>
  <si>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</si>
  <si>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</si>
  <si>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</si>
  <si>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</si>
  <si>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</si>
  <si>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</si>
  <si>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</si>
  <si>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</si>
  <si>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</si>
  <si>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</si>
  <si>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</si>
  <si>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</si>
  <si>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</si>
  <si>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</si>
  <si>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</si>
  <si>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</si>
  <si>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</si>
  <si>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</si>
  <si>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</si>
  <si>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</si>
  <si>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</si>
  <si>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</si>
  <si>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</si>
  <si>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</si>
  <si>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</si>
  <si>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</si>
  <si>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</si>
  <si>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</si>
  <si>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</si>
  <si>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</si>
  <si>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</si>
  <si>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</si>
  <si>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</si>
  <si>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</si>
  <si>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</si>
  <si>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</si>
  <si>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</si>
  <si>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</si>
  <si>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</si>
  <si>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</si>
  <si>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</si>
  <si>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</si>
  <si>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</si>
  <si>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</si>
  <si>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</si>
  <si>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</si>
  <si>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</si>
  <si>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</si>
  <si>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</si>
  <si>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</si>
  <si>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</si>
  <si>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</si>
  <si>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</si>
  <si>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</si>
  <si>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</si>
  <si>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</si>
  <si>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</si>
  <si>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</si>
  <si>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</si>
  <si>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</si>
  <si>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</si>
  <si>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</si>
  <si>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</si>
  <si>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</si>
  <si>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</si>
  <si>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</si>
  <si>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</si>
  <si>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</si>
  <si>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</si>
  <si>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</si>
  <si>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</si>
  <si>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</si>
  <si>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</si>
  <si>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</si>
  <si>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</si>
  <si>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</si>
  <si>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</si>
  <si>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</si>
  <si>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</si>
  <si>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</si>
  <si>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</si>
  <si>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</si>
  <si>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</si>
  <si>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</si>
  <si>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</si>
  <si>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</si>
  <si>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</si>
  <si>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</si>
  <si>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</si>
  <si>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</si>
  <si>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</si>
  <si>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</si>
  <si>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</si>
  <si>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</si>
  <si>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</si>
  <si>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</si>
  <si>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</si>
  <si>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28269389</t>
  </si>
  <si>
    <t>ИП Антипин А.Ф.</t>
  </si>
  <si>
    <t>700501702507</t>
  </si>
  <si>
    <t>02-09-2008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</si>
  <si>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</si>
  <si>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</si>
  <si>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</si>
  <si>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</si>
  <si>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</si>
  <si>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</si>
  <si>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</si>
  <si>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</si>
  <si>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</si>
  <si>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</si>
  <si>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</si>
  <si>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</si>
  <si>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</si>
  <si>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</si>
  <si>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</si>
  <si>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</si>
  <si>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</si>
  <si>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</si>
  <si>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</si>
  <si>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</si>
  <si>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</si>
  <si>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</si>
  <si>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</si>
  <si>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</si>
  <si>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</si>
  <si>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</si>
  <si>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</si>
  <si>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</si>
  <si>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</si>
  <si>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</si>
  <si>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</si>
  <si>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</si>
  <si>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</si>
  <si>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</si>
  <si>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</si>
  <si>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</si>
  <si>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</si>
  <si>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</si>
  <si>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31415566</t>
  </si>
  <si>
    <t>МУП "Мирный"</t>
  </si>
  <si>
    <t>7014065385</t>
  </si>
  <si>
    <t>20-11-2019 00:00:00</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</si>
  <si>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</si>
  <si>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</si>
  <si>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</si>
  <si>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</si>
  <si>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</si>
  <si>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</si>
  <si>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</si>
  <si>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</si>
  <si>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</si>
  <si>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</si>
  <si>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</si>
  <si>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</si>
  <si>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</si>
  <si>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</si>
  <si>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</si>
  <si>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</si>
  <si>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</si>
  <si>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</si>
  <si>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</si>
  <si>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</si>
  <si>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</si>
  <si>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</si>
  <si>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</si>
  <si>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</si>
  <si>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</si>
  <si>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</si>
  <si>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</si>
  <si>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</si>
  <si>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</si>
  <si>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</si>
  <si>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</si>
  <si>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</si>
  <si>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</si>
  <si>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</si>
  <si>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</si>
  <si>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</si>
  <si>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</si>
  <si>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</si>
  <si>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</si>
  <si>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</si>
  <si>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</si>
  <si>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</si>
  <si>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</si>
  <si>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</si>
  <si>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</si>
  <si>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</si>
  <si>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</si>
  <si>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</si>
  <si>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</si>
  <si>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</si>
  <si>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</si>
  <si>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</si>
  <si>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</si>
  <si>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</si>
  <si>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</si>
  <si>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</si>
  <si>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</si>
  <si>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</si>
  <si>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</si>
  <si>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</si>
  <si>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</si>
  <si>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</si>
  <si>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30801457</t>
  </si>
  <si>
    <t>ООО "ПРОМПЕРЕРАБОТКА"</t>
  </si>
  <si>
    <t>7224067981</t>
  </si>
  <si>
    <t>722401001</t>
  </si>
  <si>
    <t>14-08-2015 00:00:00</t>
  </si>
  <si>
    <t>28-04-2023 00:00:00</t>
  </si>
  <si>
    <t>30851633</t>
  </si>
  <si>
    <t>ООО "Сетьсервис"</t>
  </si>
  <si>
    <t>7017129118</t>
  </si>
  <si>
    <t>31-10-2005 00:00:00</t>
  </si>
  <si>
    <t>27662436</t>
  </si>
  <si>
    <t>ООО "Строитель"</t>
  </si>
  <si>
    <t>7011006215</t>
  </si>
  <si>
    <t>13-06-2012 00:00:00</t>
  </si>
  <si>
    <t>30857077</t>
  </si>
  <si>
    <t>ООО "Энергогарант"</t>
  </si>
  <si>
    <t>7017373035</t>
  </si>
  <si>
    <t>18-03-2015 00:00:00</t>
  </si>
  <si>
    <t>20-01-2023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</si>
  <si>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</si>
  <si>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</si>
  <si>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</si>
  <si>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</si>
  <si>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</si>
  <si>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</si>
  <si>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</si>
  <si>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</si>
  <si>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</si>
  <si>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</si>
  <si>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</si>
  <si>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</si>
  <si>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</si>
  <si>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</si>
  <si>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</si>
  <si>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</si>
  <si>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</si>
  <si>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</si>
  <si>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</si>
  <si>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</si>
  <si>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</si>
  <si>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</si>
  <si>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</si>
  <si>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</si>
  <si>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</si>
  <si>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</si>
  <si>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</si>
  <si>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</si>
  <si>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</si>
  <si>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</si>
  <si>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</si>
  <si>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</si>
  <si>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</si>
  <si>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</si>
  <si>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</si>
  <si>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</si>
  <si>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</si>
  <si>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</si>
  <si>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</si>
  <si>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</si>
  <si>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</si>
  <si>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</si>
  <si>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</si>
  <si>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</si>
  <si>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</si>
  <si>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</si>
  <si>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</si>
  <si>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</si>
  <si>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</si>
  <si>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</si>
  <si>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</si>
  <si>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</si>
  <si>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</si>
  <si>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</si>
  <si>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</si>
  <si>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</si>
  <si>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</si>
  <si>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</si>
  <si>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</si>
  <si>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</si>
  <si>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</si>
  <si>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</si>
  <si>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</si>
  <si>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</si>
  <si>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</si>
  <si>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</si>
  <si>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</si>
  <si>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</si>
  <si>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</si>
  <si>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</si>
  <si>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</si>
  <si>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</si>
  <si>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</si>
  <si>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</si>
  <si>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</si>
  <si>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</si>
  <si>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</si>
  <si>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</si>
  <si>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</si>
  <si>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</si>
  <si>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</si>
  <si>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</si>
  <si>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</si>
  <si>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</si>
  <si>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</si>
  <si>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</si>
  <si>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</si>
  <si>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</si>
  <si>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</si>
  <si>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</si>
  <si>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</si>
  <si>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</si>
  <si>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</si>
  <si>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</si>
  <si>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</si>
  <si>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</si>
  <si>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</si>
  <si>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</si>
  <si>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</si>
  <si>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</si>
  <si>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</si>
  <si>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</si>
  <si>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</si>
  <si>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</si>
  <si>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</si>
  <si>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</si>
  <si>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</si>
  <si>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</si>
  <si>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</si>
  <si>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</si>
  <si>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</si>
  <si>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</si>
  <si>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</si>
  <si>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</si>
  <si>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</si>
  <si>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</si>
  <si>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</si>
  <si>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</si>
  <si>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</si>
  <si>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</si>
  <si>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</si>
  <si>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</si>
  <si>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</si>
  <si>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</si>
  <si>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</si>
  <si>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</si>
  <si>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</si>
  <si>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</si>
  <si>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</si>
  <si>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</si>
  <si>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</si>
  <si>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</si>
  <si>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</si>
  <si>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</si>
  <si>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</si>
  <si>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</si>
  <si>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</si>
  <si>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</si>
  <si>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</si>
  <si>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</si>
  <si>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</si>
  <si>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</si>
  <si>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</si>
  <si>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</si>
  <si>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</si>
  <si>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</si>
  <si>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</si>
  <si>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</si>
  <si>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</si>
  <si>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</si>
  <si>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</si>
  <si>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</si>
  <si>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</si>
  <si>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</si>
  <si>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</si>
  <si>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</si>
  <si>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</si>
  <si>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</si>
  <si>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</si>
  <si>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</si>
  <si>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</si>
  <si>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</si>
  <si>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</si>
  <si>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</si>
  <si>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</si>
  <si>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</si>
  <si>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</si>
  <si>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</si>
  <si>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</si>
  <si>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</si>
  <si>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</si>
  <si>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</si>
  <si>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</si>
  <si>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</si>
  <si>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</si>
  <si>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</si>
  <si>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</si>
  <si>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</si>
  <si>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</si>
  <si>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</si>
  <si>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</si>
  <si>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</si>
  <si>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</si>
  <si>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</si>
  <si>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</si>
  <si>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</si>
  <si>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</si>
  <si>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</si>
  <si>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</si>
  <si>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</si>
  <si>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</si>
  <si>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</si>
  <si>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</si>
  <si>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</si>
  <si>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</si>
  <si>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</si>
  <si>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</si>
  <si>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</si>
  <si>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</si>
  <si>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</si>
  <si>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</si>
  <si>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</si>
  <si>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</si>
  <si>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</si>
  <si>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</si>
  <si>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</si>
  <si>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</si>
  <si>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</si>
  <si>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</si>
  <si>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</si>
  <si>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</si>
  <si>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</si>
  <si>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</si>
  <si>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</si>
  <si>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</si>
  <si>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</si>
  <si>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</si>
  <si>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</si>
  <si>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</si>
  <si>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</si>
  <si>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</si>
  <si>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</si>
  <si>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</si>
  <si>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</si>
  <si>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</si>
  <si>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</si>
  <si>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</si>
  <si>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</si>
  <si>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</si>
  <si>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</si>
  <si>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</si>
  <si>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</si>
  <si>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</si>
  <si>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</si>
  <si>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</si>
  <si>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</si>
  <si>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</si>
  <si>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</si>
  <si>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</si>
  <si>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</si>
  <si>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</si>
  <si>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</si>
  <si>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</si>
  <si>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</si>
  <si>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</si>
  <si>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</si>
  <si>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</si>
  <si>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</si>
  <si>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</si>
  <si>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</si>
  <si>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</si>
  <si>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</si>
  <si>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</si>
  <si>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</si>
  <si>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</si>
  <si>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</si>
  <si>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Дальненское</t>
  </si>
  <si>
    <t>69632405</t>
  </si>
  <si>
    <t>65</t>
  </si>
  <si>
    <t>Инкинское</t>
  </si>
  <si>
    <t>69632415</t>
  </si>
  <si>
    <t>67</t>
  </si>
  <si>
    <t>Колпашевское городское</t>
  </si>
  <si>
    <t>69632101</t>
  </si>
  <si>
    <t>Копыловское</t>
  </si>
  <si>
    <t>69632420</t>
  </si>
  <si>
    <t>69</t>
  </si>
  <si>
    <t>Национальное Иванкинское</t>
  </si>
  <si>
    <t>69632407</t>
  </si>
  <si>
    <t>70</t>
  </si>
  <si>
    <t>Новогоренское</t>
  </si>
  <si>
    <t>69632490</t>
  </si>
  <si>
    <t>71</t>
  </si>
  <si>
    <t>Новоселовское</t>
  </si>
  <si>
    <t>69632455</t>
  </si>
  <si>
    <t>72</t>
  </si>
  <si>
    <t>Саровское</t>
  </si>
  <si>
    <t>69632465</t>
  </si>
  <si>
    <t>73</t>
  </si>
  <si>
    <t>Чажемтовское</t>
  </si>
  <si>
    <t>69632485</t>
  </si>
  <si>
    <t>74</t>
  </si>
  <si>
    <t>Кривошеинский</t>
  </si>
  <si>
    <t>69636000</t>
  </si>
  <si>
    <t>Володинское</t>
  </si>
  <si>
    <t>69636410</t>
  </si>
  <si>
    <t>75</t>
  </si>
  <si>
    <t>Иштанское</t>
  </si>
  <si>
    <t>69636420</t>
  </si>
  <si>
    <t>76</t>
  </si>
  <si>
    <t>Красноярское</t>
  </si>
  <si>
    <t>69636423</t>
  </si>
  <si>
    <t>77</t>
  </si>
  <si>
    <t>78</t>
  </si>
  <si>
    <t>Кривошеинское</t>
  </si>
  <si>
    <t>69636405</t>
  </si>
  <si>
    <t>79</t>
  </si>
  <si>
    <t>Новокривошеинское</t>
  </si>
  <si>
    <t>69636440</t>
  </si>
  <si>
    <t>80</t>
  </si>
  <si>
    <t>Петровское</t>
  </si>
  <si>
    <t>69636445</t>
  </si>
  <si>
    <t>81</t>
  </si>
  <si>
    <t>Пудовское</t>
  </si>
  <si>
    <t>69636450</t>
  </si>
  <si>
    <t>82</t>
  </si>
  <si>
    <t>Молчановский</t>
  </si>
  <si>
    <t>69640000</t>
  </si>
  <si>
    <t>Могочинское</t>
  </si>
  <si>
    <t>69640422</t>
  </si>
  <si>
    <t>83</t>
  </si>
  <si>
    <t>84</t>
  </si>
  <si>
    <t>Молчановское</t>
  </si>
  <si>
    <t>69640425</t>
  </si>
  <si>
    <t>85</t>
  </si>
  <si>
    <t>Наргинское</t>
  </si>
  <si>
    <t>69640427</t>
  </si>
  <si>
    <t>86</t>
  </si>
  <si>
    <t>Суйгинское</t>
  </si>
  <si>
    <t>69640440</t>
  </si>
  <si>
    <t>87</t>
  </si>
  <si>
    <t>Тунгусовское</t>
  </si>
  <si>
    <t>69640450</t>
  </si>
  <si>
    <t>88</t>
  </si>
  <si>
    <t>Парабельский</t>
  </si>
  <si>
    <t>69644000</t>
  </si>
  <si>
    <t>Заводское</t>
  </si>
  <si>
    <t>69644410</t>
  </si>
  <si>
    <t>89</t>
  </si>
  <si>
    <t>Нарымское</t>
  </si>
  <si>
    <t>69644430</t>
  </si>
  <si>
    <t>90</t>
  </si>
  <si>
    <t>Новосельцевское</t>
  </si>
  <si>
    <t>69644440</t>
  </si>
  <si>
    <t>91</t>
  </si>
  <si>
    <t>92</t>
  </si>
  <si>
    <t>Парабельское</t>
  </si>
  <si>
    <t>69644445</t>
  </si>
  <si>
    <t>93</t>
  </si>
  <si>
    <t>Старицинское</t>
  </si>
  <si>
    <t>69644455</t>
  </si>
  <si>
    <t>94</t>
  </si>
  <si>
    <t>Первомайский</t>
  </si>
  <si>
    <t>69648000</t>
  </si>
  <si>
    <t>Комсомольское</t>
  </si>
  <si>
    <t>69648422</t>
  </si>
  <si>
    <t>95</t>
  </si>
  <si>
    <t>Куяновское</t>
  </si>
  <si>
    <t>69648425</t>
  </si>
  <si>
    <t>96</t>
  </si>
  <si>
    <t>Новомариинское</t>
  </si>
  <si>
    <t>69648430</t>
  </si>
  <si>
    <t>97</t>
  </si>
  <si>
    <t>98</t>
  </si>
  <si>
    <t>Первомайское</t>
  </si>
  <si>
    <t>69648440</t>
  </si>
  <si>
    <t>99</t>
  </si>
  <si>
    <t>Сергеевское</t>
  </si>
  <si>
    <t>69648445</t>
  </si>
  <si>
    <t>100</t>
  </si>
  <si>
    <t>Улу-Юльское</t>
  </si>
  <si>
    <t>69648450</t>
  </si>
  <si>
    <t>101</t>
  </si>
  <si>
    <t>Тегульдетский</t>
  </si>
  <si>
    <t>69652000</t>
  </si>
  <si>
    <t>Белоярское</t>
  </si>
  <si>
    <t>69652410</t>
  </si>
  <si>
    <t>102</t>
  </si>
  <si>
    <t>Берегаевское</t>
  </si>
  <si>
    <t>69652420</t>
  </si>
  <si>
    <t>103</t>
  </si>
  <si>
    <t>104</t>
  </si>
  <si>
    <t>Тегульдетское</t>
  </si>
  <si>
    <t>69652440</t>
  </si>
  <si>
    <t>105</t>
  </si>
  <si>
    <t>Черноярское</t>
  </si>
  <si>
    <t>69652460</t>
  </si>
  <si>
    <t>106</t>
  </si>
  <si>
    <t>Томский</t>
  </si>
  <si>
    <t>69654000</t>
  </si>
  <si>
    <t>Богашевское</t>
  </si>
  <si>
    <t>69654408</t>
  </si>
  <si>
    <t>107</t>
  </si>
  <si>
    <t>Воронинское</t>
  </si>
  <si>
    <t>69654413</t>
  </si>
  <si>
    <t>108</t>
  </si>
  <si>
    <t>Заречное</t>
  </si>
  <si>
    <t>69654420</t>
  </si>
  <si>
    <t>109</t>
  </si>
  <si>
    <t>Зональненское</t>
  </si>
  <si>
    <t>69654428</t>
  </si>
  <si>
    <t>110</t>
  </si>
  <si>
    <t>Зоркальцевское</t>
  </si>
  <si>
    <t>69654416</t>
  </si>
  <si>
    <t>111</t>
  </si>
  <si>
    <t>Итатское</t>
  </si>
  <si>
    <t>69654417</t>
  </si>
  <si>
    <t>112</t>
  </si>
  <si>
    <t>Калтайское</t>
  </si>
  <si>
    <t>69654418</t>
  </si>
  <si>
    <t>113</t>
  </si>
  <si>
    <t>69654432</t>
  </si>
  <si>
    <t>114</t>
  </si>
  <si>
    <t>Корниловское</t>
  </si>
  <si>
    <t>69654436</t>
  </si>
  <si>
    <t>115</t>
  </si>
  <si>
    <t>69654448</t>
  </si>
  <si>
    <t>116</t>
  </si>
  <si>
    <t>Межениновское</t>
  </si>
  <si>
    <t>69654450</t>
  </si>
  <si>
    <t>117</t>
  </si>
  <si>
    <t>Мирненское</t>
  </si>
  <si>
    <t>69654454</t>
  </si>
  <si>
    <t>118</t>
  </si>
  <si>
    <t>Моряковское</t>
  </si>
  <si>
    <t>69654455</t>
  </si>
  <si>
    <t>119</t>
  </si>
  <si>
    <t>Наумовское</t>
  </si>
  <si>
    <t>69654457</t>
  </si>
  <si>
    <t>120</t>
  </si>
  <si>
    <t>Новорождественское</t>
  </si>
  <si>
    <t>69654460</t>
  </si>
  <si>
    <t>121</t>
  </si>
  <si>
    <t>69654463</t>
  </si>
  <si>
    <t>122</t>
  </si>
  <si>
    <t>Рыбаловское</t>
  </si>
  <si>
    <t>69654480</t>
  </si>
  <si>
    <t>123</t>
  </si>
  <si>
    <t>Спасское</t>
  </si>
  <si>
    <t>69654484</t>
  </si>
  <si>
    <t>124</t>
  </si>
  <si>
    <t>125</t>
  </si>
  <si>
    <t>Турунтаевское</t>
  </si>
  <si>
    <t>69654492</t>
  </si>
  <si>
    <t>126</t>
  </si>
  <si>
    <t>Чаинский</t>
  </si>
  <si>
    <t>69656000</t>
  </si>
  <si>
    <t>Коломинское</t>
  </si>
  <si>
    <t>69656430</t>
  </si>
  <si>
    <t>127</t>
  </si>
  <si>
    <t>Подгорнское</t>
  </si>
  <si>
    <t>69656450</t>
  </si>
  <si>
    <t>128</t>
  </si>
  <si>
    <t>Усть-Бакчарское</t>
  </si>
  <si>
    <t>69656455</t>
  </si>
  <si>
    <t>129</t>
  </si>
  <si>
    <t>130</t>
  </si>
  <si>
    <t>Чаинское</t>
  </si>
  <si>
    <t>69656460</t>
  </si>
  <si>
    <t>131</t>
  </si>
  <si>
    <t>Шегарский</t>
  </si>
  <si>
    <t>69658000</t>
  </si>
  <si>
    <t>Анастасьевское</t>
  </si>
  <si>
    <t>69658405</t>
  </si>
  <si>
    <t>132</t>
  </si>
  <si>
    <t>Баткатское</t>
  </si>
  <si>
    <t>69658415</t>
  </si>
  <si>
    <t>133</t>
  </si>
  <si>
    <t>Побединское</t>
  </si>
  <si>
    <t>69658460</t>
  </si>
  <si>
    <t>134</t>
  </si>
  <si>
    <t>69658450</t>
  </si>
  <si>
    <t>135</t>
  </si>
  <si>
    <t>Трубачевское</t>
  </si>
  <si>
    <t>69658455</t>
  </si>
  <si>
    <t>136</t>
  </si>
  <si>
    <t>137</t>
  </si>
  <si>
    <t>Шегарское</t>
  </si>
  <si>
    <t>69658485</t>
  </si>
  <si>
    <t>138</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</si>
  <si>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</si>
  <si>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</si>
  <si>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</si>
  <si>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</si>
  <si>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</si>
  <si>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</si>
  <si>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</si>
  <si>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</si>
  <si>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01.01.2021</t>
  </si>
  <si>
    <t>31.12.2023</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</si>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</sst>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9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0" fillId="34" borderId="12" xfId="0" applyFont="1" applyFill="1" applyBorder="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STumanov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FD6C9-7A32-6E24-3749-F85BDBB78C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AD9AE8-E539-DD27-14BE-7AF9EC3D6B5B}" mc:Ignorable="x14ac xr xr2 xr3">
  <sheetPr>
    <tabColor rgb="FFCCCCFF"/>
  </sheetPr>
  <dimension ref="A1:P78"/>
  <sheetViews>
    <sheetView topLeftCell="C33" showGridLines="0" zoomScale="90" workbookViewId="0" tabSelected="1">
      <selection activeCell="F36" sqref="F36"/>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45292.666817129626</v>
      </c>
      <c r="G11" s="58"/>
      <c r="H11" s="767" t="s">
        <v>18</v>
      </c>
      <c r="J11" s="870" t="s">
        <v>19</v>
      </c>
    </row>
    <row customHeight="1" ht="22.5">
      <c r="A12" s="1934"/>
      <c r="D12" s="56"/>
      <c r="E12" s="1160" t="s">
        <v>20</v>
      </c>
      <c r="F12" s="1756">
        <v>45657.66689814815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45280.672581018516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438"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D37E64A-4C46-99B1-4107-3877BEB8C067}"/>
    <hyperlink ref="H17" location="Титульный!H9" display="Как заполнить?" tooltip="Помощь по работе с полями отчётной формы" xr:uid="{A0957507-9E4F-FAB9-CF82-7B1406A4AA96}"/>
    <hyperlink ref="H39" location="Титульный!H9" display="Как заполнить?" tooltip="Помощь по работе с полями отчётной формы" xr:uid="{FDA08C89-C016-D987-7924-09E7391EFB9B}"/>
    <hyperlink ref="H62" location="Титульный!H9" display="Как заполнить?" tooltip="Помощь по работе с полями отчётной формы" xr:uid="{7B170376-2342-A97F-59EA-1345C2E9FCAC}"/>
    <hyperlink ref="F70" r:id="rId4" xr:uid="{97A5691B-A1A6-320B-4A5A-3DEFD30E69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CE469-DEAC-BC2C-3496-3A3DDE18CA0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Городской округ "ЗАТО Северск"(69741000)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E4D7D-CF27-4559-0851-C8477A568BF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«РИР» Филиал в г. Северске</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66</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41304-0D92-C8DE-6DAA-D4577D7EE0EB}" mc:Ignorable="x14ac xr xr2 xr3">
  <sheetPr>
    <tabColor rgb="FFCCCCFF"/>
  </sheetPr>
  <dimension ref="A1:AR134"/>
  <sheetViews>
    <sheetView topLeftCell="C4" showGridLines="0" zoomScale="90" workbookViewId="0">
      <selection activeCell="E28" sqref="E28:E36"/>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«РИР» Филиал в г. Северске</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2440" t="s">
        <v>24</v>
      </c>
      <c r="H13" s="2362"/>
      <c r="I13" s="2374"/>
      <c r="J13" s="1984"/>
      <c r="K13" s="1971"/>
      <c r="L13" s="1971"/>
      <c r="M13" s="1971"/>
      <c r="N13" s="2365"/>
      <c r="O13" s="1971"/>
      <c r="P13" s="1971"/>
      <c r="Q13" s="1971"/>
      <c r="R13" s="2373"/>
      <c r="S13" s="1971"/>
      <c r="T13" s="1971"/>
      <c r="U13" s="1971"/>
      <c r="V13" s="2373"/>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2440" t="s">
        <v>24</v>
      </c>
      <c r="H14" s="2363"/>
      <c r="I14" s="2375"/>
      <c r="J14" s="1985"/>
      <c r="K14" s="1972"/>
      <c r="L14" s="1972"/>
      <c r="M14" s="1972"/>
      <c r="N14" s="2366"/>
      <c r="O14" s="1972"/>
      <c r="P14" s="1972"/>
      <c r="Q14" s="1972"/>
      <c r="R14" s="2367"/>
      <c r="S14" s="1972"/>
      <c r="T14" s="2032"/>
      <c r="U14" s="2032"/>
      <c r="V14" s="2032"/>
      <c r="W14" s="2033"/>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2440" t="s">
        <v>24</v>
      </c>
      <c r="H15" s="2363"/>
      <c r="I15" s="2375"/>
      <c r="J15" s="2364"/>
      <c r="K15" s="1972"/>
      <c r="L15" s="1972"/>
      <c r="M15" s="1972"/>
      <c r="N15" s="2367"/>
      <c r="O15" s="1972"/>
      <c r="P15" s="1972"/>
      <c r="Q15" s="2032"/>
      <c r="R15" s="2032"/>
      <c r="S15" s="1877"/>
      <c r="T15" s="1877"/>
      <c r="U15" s="1877"/>
      <c r="V15" s="1877"/>
      <c r="W15" s="2033"/>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2440" t="s">
        <v>24</v>
      </c>
      <c r="H16" s="2363"/>
      <c r="I16" s="2375"/>
      <c r="J16" s="2364"/>
      <c r="K16" s="1972"/>
      <c r="L16" s="2032"/>
      <c r="M16" s="2032"/>
      <c r="N16" s="2032"/>
      <c r="O16" s="2032"/>
      <c r="P16" s="2032"/>
      <c r="Q16" s="2032"/>
      <c r="R16" s="2032"/>
      <c r="S16" s="1877"/>
      <c r="T16" s="1877"/>
      <c r="U16" s="1877"/>
      <c r="V16" s="1877"/>
      <c r="W16" s="2033"/>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2441" t="s">
        <v>24</v>
      </c>
      <c r="H17" s="1316"/>
      <c r="I17" s="2030"/>
      <c r="J17" s="2030"/>
      <c r="K17" s="2030"/>
      <c r="L17" s="2030"/>
      <c r="M17" s="2030"/>
      <c r="N17" s="2030"/>
      <c r="O17" s="2030"/>
      <c r="P17" s="2030"/>
      <c r="Q17" s="2030"/>
      <c r="R17" s="2030"/>
      <c r="S17" s="1878"/>
      <c r="T17" s="1878"/>
      <c r="U17" s="1878"/>
      <c r="V17" s="1878"/>
      <c r="W17" s="2031"/>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56</v>
      </c>
      <c r="G18" s="2440" t="s">
        <v>24</v>
      </c>
      <c r="H18" s="2362"/>
      <c r="I18" s="2374"/>
      <c r="J18" s="1984"/>
      <c r="K18" s="1971"/>
      <c r="L18" s="1971"/>
      <c r="M18" s="1971"/>
      <c r="N18" s="2365"/>
      <c r="O18" s="1971"/>
      <c r="P18" s="1971"/>
      <c r="Q18" s="1971"/>
      <c r="R18" s="2373"/>
      <c r="S18" s="1971"/>
      <c r="T18" s="1971"/>
      <c r="U18" s="1971"/>
      <c r="V18" s="2373"/>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2440" t="s">
        <v>24</v>
      </c>
      <c r="H19" s="2363"/>
      <c r="I19" s="2375"/>
      <c r="J19" s="1985"/>
      <c r="K19" s="1972"/>
      <c r="L19" s="1972"/>
      <c r="M19" s="1972"/>
      <c r="N19" s="2366"/>
      <c r="O19" s="1972"/>
      <c r="P19" s="1972"/>
      <c r="Q19" s="1972"/>
      <c r="R19" s="2367"/>
      <c r="S19" s="1972"/>
      <c r="T19" s="2032"/>
      <c r="U19" s="2032"/>
      <c r="V19" s="2032"/>
      <c r="W19" s="2033"/>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1" t="s">
        <v>24</v>
      </c>
      <c r="H20" s="2363"/>
      <c r="I20" s="2375"/>
      <c r="J20" s="2364"/>
      <c r="K20" s="1972"/>
      <c r="L20" s="1972"/>
      <c r="M20" s="1972"/>
      <c r="N20" s="2367"/>
      <c r="O20" s="1972"/>
      <c r="P20" s="1972"/>
      <c r="Q20" s="2032"/>
      <c r="R20" s="2032"/>
      <c r="S20" s="1877"/>
      <c r="T20" s="1877"/>
      <c r="U20" s="1877"/>
      <c r="V20" s="1877"/>
      <c r="W20" s="2033"/>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1" t="s">
        <v>24</v>
      </c>
      <c r="H21" s="2363"/>
      <c r="I21" s="2375"/>
      <c r="J21" s="2364"/>
      <c r="K21" s="1972"/>
      <c r="L21" s="2032"/>
      <c r="M21" s="2032"/>
      <c r="N21" s="2032"/>
      <c r="O21" s="2032"/>
      <c r="P21" s="2032"/>
      <c r="Q21" s="2032"/>
      <c r="R21" s="2032"/>
      <c r="S21" s="1877"/>
      <c r="T21" s="1877"/>
      <c r="U21" s="1877"/>
      <c r="V21" s="1877"/>
      <c r="W21" s="2033"/>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5">
      <c r="A22" s="306"/>
      <c r="C22" s="305"/>
      <c r="D22" s="1974"/>
      <c r="E22" s="1976"/>
      <c r="F22" s="1979"/>
      <c r="G22" s="2441" t="s">
        <v>24</v>
      </c>
      <c r="H22" s="1316"/>
      <c r="I22" s="2030"/>
      <c r="J22" s="2030"/>
      <c r="K22" s="2030"/>
      <c r="L22" s="2030"/>
      <c r="M22" s="2030"/>
      <c r="N22" s="2030"/>
      <c r="O22" s="2030"/>
      <c r="P22" s="2030"/>
      <c r="Q22" s="2030"/>
      <c r="R22" s="2030"/>
      <c r="S22" s="1878"/>
      <c r="T22" s="1878"/>
      <c r="U22" s="1878"/>
      <c r="V22" s="1878"/>
      <c r="W22" s="2031"/>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165</v>
      </c>
      <c r="F23" s="1977" t="s">
        <v>56</v>
      </c>
      <c r="G23" s="2440" t="s">
        <v>24</v>
      </c>
      <c r="H23" s="2362"/>
      <c r="I23" s="2374"/>
      <c r="J23" s="1984"/>
      <c r="K23" s="1971"/>
      <c r="L23" s="1971"/>
      <c r="M23" s="1971"/>
      <c r="N23" s="2365"/>
      <c r="O23" s="1971"/>
      <c r="P23" s="1971"/>
      <c r="Q23" s="1971"/>
      <c r="R23" s="2373"/>
      <c r="S23" s="1971"/>
      <c r="T23" s="1971"/>
      <c r="U23" s="1971"/>
      <c r="V23" s="2373"/>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2440" t="s">
        <v>24</v>
      </c>
      <c r="H24" s="2363"/>
      <c r="I24" s="2375"/>
      <c r="J24" s="1985"/>
      <c r="K24" s="1972"/>
      <c r="L24" s="1972"/>
      <c r="M24" s="1972"/>
      <c r="N24" s="2366"/>
      <c r="O24" s="1972"/>
      <c r="P24" s="1972"/>
      <c r="Q24" s="1972"/>
      <c r="R24" s="2367"/>
      <c r="S24" s="1972"/>
      <c r="T24" s="2032"/>
      <c r="U24" s="2032"/>
      <c r="V24" s="2032"/>
      <c r="W24" s="2033"/>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2441" t="s">
        <v>24</v>
      </c>
      <c r="H25" s="2363"/>
      <c r="I25" s="2375"/>
      <c r="J25" s="2364"/>
      <c r="K25" s="1972"/>
      <c r="L25" s="1972"/>
      <c r="M25" s="1972"/>
      <c r="N25" s="2367"/>
      <c r="O25" s="1972"/>
      <c r="P25" s="1972"/>
      <c r="Q25" s="2032"/>
      <c r="R25" s="2032"/>
      <c r="S25" s="1877"/>
      <c r="T25" s="1877"/>
      <c r="U25" s="1877"/>
      <c r="V25" s="1877"/>
      <c r="W25" s="2033"/>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2441" t="s">
        <v>24</v>
      </c>
      <c r="H26" s="2363"/>
      <c r="I26" s="2375"/>
      <c r="J26" s="2364"/>
      <c r="K26" s="1972"/>
      <c r="L26" s="2032"/>
      <c r="M26" s="2032"/>
      <c r="N26" s="2032"/>
      <c r="O26" s="2032"/>
      <c r="P26" s="2032"/>
      <c r="Q26" s="2032"/>
      <c r="R26" s="2032"/>
      <c r="S26" s="1877"/>
      <c r="T26" s="1877"/>
      <c r="U26" s="1877"/>
      <c r="V26" s="1877"/>
      <c r="W26" s="2033"/>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2441" t="s">
        <v>24</v>
      </c>
      <c r="H27" s="1316"/>
      <c r="I27" s="2030"/>
      <c r="J27" s="2030"/>
      <c r="K27" s="2030"/>
      <c r="L27" s="2030"/>
      <c r="M27" s="2030"/>
      <c r="N27" s="2030"/>
      <c r="O27" s="2030"/>
      <c r="P27" s="2030"/>
      <c r="Q27" s="2030"/>
      <c r="R27" s="2030"/>
      <c r="S27" s="1878"/>
      <c r="T27" s="1878"/>
      <c r="U27" s="1878"/>
      <c r="V27" s="1878"/>
      <c r="W27" s="2031"/>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28.333333333333332">
      <c r="A28" s="306"/>
      <c r="C28" s="188"/>
      <c r="D28" s="1973">
        <v>4</v>
      </c>
      <c r="E28" s="1975" t="s">
        <v>171</v>
      </c>
      <c r="F28" s="1977" t="s">
        <v>66</v>
      </c>
      <c r="G28" s="2442" t="str">
        <f>"Сбыт. Тепловая энергия"&amp;", "&amp;INDEX(HEAT_PT_VED_NAME,MATCH(4190071,HEAT_PT_VED_ID,0))</f>
        <v>Сбыт. Тепловая энергия, Сбыт. Теплоноситель</v>
      </c>
      <c r="H28" s="2361"/>
      <c r="I28" s="2361">
        <v>1</v>
      </c>
      <c r="J28" s="2371" t="s">
        <v>172</v>
      </c>
      <c r="K28" s="2026" t="s">
        <v>56</v>
      </c>
      <c r="L28" s="1964"/>
      <c r="M28" s="1964" t="s">
        <v>108</v>
      </c>
      <c r="N28" s="434" t="s">
        <v>24</v>
      </c>
      <c r="O28" s="2026" t="s">
        <v>56</v>
      </c>
      <c r="P28" s="1964"/>
      <c r="Q28" s="1964" t="s">
        <v>108</v>
      </c>
      <c r="R28" s="2443" t="s">
        <v>24</v>
      </c>
      <c r="S28" s="1963" t="s">
        <v>56</v>
      </c>
      <c r="T28" s="1964"/>
      <c r="U28" s="1964" t="s">
        <v>108</v>
      </c>
      <c r="V28" s="2443" t="s">
        <v>24</v>
      </c>
      <c r="W28" s="2371"/>
      <c r="X28" s="1283"/>
      <c r="Y28" s="1283"/>
      <c r="Z28" s="1283"/>
      <c r="AA28" s="1283"/>
      <c r="AB28" s="1283" t="s">
        <v>173</v>
      </c>
      <c r="AC28" s="1283" t="s">
        <v>174</v>
      </c>
      <c r="AD28" s="1283" t="s">
        <v>175</v>
      </c>
      <c r="AE28" s="1283" t="s">
        <v>176</v>
      </c>
      <c r="AF28" s="1283" t="s">
        <v>177</v>
      </c>
      <c r="AG28" s="1283" t="s">
        <v>178</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Сбыт. Тепловая энергия, Сбыт. Теплоноситель</v>
      </c>
      <c r="AJ28" s="1283" t="str">
        <f>IF($J$28=0,"",$J$28)</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v>
      </c>
      <c r="AK28" s="1283" t="str">
        <f>IF($K$28="нет","без дифференциации",IF($N$28=0,"",$N$28))</f>
        <v>без дифференциации</v>
      </c>
      <c r="AL28" s="1283" t="str">
        <f>IF($O$28="нет","без дифференциации",IF($R$28=0,"",$R$28))</f>
        <v>без дифференциации</v>
      </c>
      <c r="AM28" s="1283" t="str">
        <f>IF($S$28="нет","без дифференциации",IF($V$28=0,"",$V$28))</f>
        <v>без дифференциации</v>
      </c>
      <c r="AN28" s="1797">
        <f>$I$28</f>
        <v>1</v>
      </c>
      <c r="AO28" s="1283" t="str">
        <f>$I$28&amp;"."&amp;$M$28</f>
        <v>1.1</v>
      </c>
      <c r="AP28" s="1275" t="str">
        <f>$I$28&amp;"."&amp;$M$28&amp;"."&amp;$Q$28</f>
        <v>1.1.1</v>
      </c>
      <c r="AQ28" s="1275" t="str">
        <f>$I$28&amp;"."&amp;$M$28&amp;"."&amp;$Q$28&amp;"."&amp;$U$28</f>
        <v>1.1.1.1</v>
      </c>
    </row>
    <row s="1877" customFormat="1" customHeight="1" ht="22.5">
      <c r="A29" s="306"/>
      <c r="C29" s="305"/>
      <c r="D29" s="1973"/>
      <c r="E29" s="1975"/>
      <c r="F29" s="1978"/>
      <c r="G29" s="2442"/>
      <c r="H29" s="2361"/>
      <c r="I29" s="2361"/>
      <c r="J29" s="2371"/>
      <c r="K29" s="2027"/>
      <c r="L29" s="1964"/>
      <c r="M29" s="1964"/>
      <c r="N29" s="434" t="s">
        <v>24</v>
      </c>
      <c r="O29" s="2027"/>
      <c r="P29" s="1964"/>
      <c r="Q29" s="1964"/>
      <c r="R29" s="2443" t="s">
        <v>24</v>
      </c>
      <c r="S29" s="1963"/>
      <c r="T29" s="2444"/>
      <c r="U29" s="2445"/>
      <c r="V29" s="2446" t="s">
        <v>179</v>
      </c>
      <c r="W29" s="2447"/>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2448"/>
      <c r="H30" s="2336"/>
      <c r="I30" s="2336"/>
      <c r="J30" s="2372"/>
      <c r="K30" s="2027"/>
      <c r="L30" s="2336"/>
      <c r="M30" s="2336"/>
      <c r="N30" s="2443" t="s">
        <v>24</v>
      </c>
      <c r="O30" s="1968"/>
      <c r="P30" s="2449"/>
      <c r="Q30" s="2450"/>
      <c r="R30" s="2451" t="s">
        <v>180</v>
      </c>
      <c r="S30" s="2452"/>
      <c r="T30" s="2453"/>
      <c r="U30" s="2454"/>
      <c r="V30" s="2455"/>
      <c r="W30" s="2456"/>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2448"/>
      <c r="H31" s="2336"/>
      <c r="I31" s="2336"/>
      <c r="J31" s="2372"/>
      <c r="K31" s="1968"/>
      <c r="L31" s="2457"/>
      <c r="M31" s="2458"/>
      <c r="N31" s="2459" t="s">
        <v>181</v>
      </c>
      <c r="O31" s="2460"/>
      <c r="P31" s="2461"/>
      <c r="Q31" s="2462"/>
      <c r="R31" s="2463"/>
      <c r="S31" s="2464"/>
      <c r="T31" s="2465"/>
      <c r="U31" s="2466"/>
      <c r="V31" s="2467"/>
      <c r="W31" s="2468"/>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customHeight="1" ht="35.833333333333336">
      <c r="A32" s="1864"/>
      <c r="B32" s="1877"/>
      <c r="C32" s="1866"/>
      <c r="D32" s="1855"/>
      <c r="E32" s="1871"/>
      <c r="F32" s="1809"/>
      <c r="G32" s="1872"/>
      <c r="H32" s="2335" t="s">
        <v>182</v>
      </c>
      <c r="I32" s="2335" t="s">
        <v>109</v>
      </c>
      <c r="J32" s="2371" t="s">
        <v>183</v>
      </c>
      <c r="K32" s="2026" t="s">
        <v>56</v>
      </c>
      <c r="L32" s="1964"/>
      <c r="M32" s="1964" t="s">
        <v>108</v>
      </c>
      <c r="N32" s="2469" t="s">
        <v>24</v>
      </c>
      <c r="O32" s="2026" t="s">
        <v>56</v>
      </c>
      <c r="P32" s="1964"/>
      <c r="Q32" s="1964" t="s">
        <v>108</v>
      </c>
      <c r="R32" s="2470" t="s">
        <v>24</v>
      </c>
      <c r="S32" s="1963" t="s">
        <v>56</v>
      </c>
      <c r="T32" s="1836"/>
      <c r="U32" s="1836" t="s">
        <v>108</v>
      </c>
      <c r="V32" s="2471" t="s">
        <v>24</v>
      </c>
      <c r="W32" s="1826"/>
      <c r="X32" s="1877"/>
      <c r="Y32" s="1283"/>
      <c r="Z32" s="1283"/>
      <c r="AA32" s="1283"/>
      <c r="AB32" s="1283"/>
      <c r="AC32" s="1283" t="s">
        <v>174</v>
      </c>
      <c r="AD32" s="1283" t="s">
        <v>184</v>
      </c>
      <c r="AE32" s="1283" t="s">
        <v>185</v>
      </c>
      <c r="AF32" s="1283" t="s">
        <v>186</v>
      </c>
      <c r="AG32" s="1283" t="s">
        <v>187</v>
      </c>
      <c r="AH32"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283" t="str">
        <f>IF($G$28=0,"",$G$28)</f>
        <v>Сбыт. Тепловая энергия, Сбыт. Теплоноситель</v>
      </c>
      <c r="AJ32" s="1283" t="str">
        <f>IF($J$32=0,"",$J$32)</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 имеющим право на льготу по оплате горячей воды</v>
      </c>
      <c r="AK32" s="1283" t="str">
        <f>IF($K$32="нет","без дифференциации",IF($N$32=0,"",$N$32))</f>
        <v>без дифференциации</v>
      </c>
      <c r="AL32" s="1868" t="str">
        <f>IF($O$32="нет","без дифференциации",IF($R$32=0,"",$R$32))</f>
        <v>без дифференциации</v>
      </c>
      <c r="AM32" s="1868" t="str">
        <f>IF($S$32="нет","без дифференциации",IF($V$32=0,"",$V$32))</f>
        <v>без дифференциации</v>
      </c>
      <c r="AN32" s="1283" t="str">
        <f>$I$32</f>
        <v>2</v>
      </c>
      <c r="AO32" s="1283" t="str">
        <f>$I$32&amp;"."&amp;$M$32</f>
        <v>2.1</v>
      </c>
      <c r="AP32" s="1283" t="str">
        <f>$I$32&amp;"."&amp;$M$32&amp;"."&amp;$Q$32</f>
        <v>2.1.1</v>
      </c>
      <c r="AQ32" s="1283" t="str">
        <f>$I$32&amp;"."&amp;$M$32&amp;"."&amp;$Q$32&amp;"."&amp;$U$32</f>
        <v>2.1.1.1</v>
      </c>
      <c r="AR32" s="1877"/>
    </row>
    <row customHeight="1" ht="19.166666666666664">
      <c r="A33" s="1864"/>
      <c r="B33" s="1877"/>
      <c r="C33" s="1869"/>
      <c r="D33" s="1855"/>
      <c r="E33" s="1871"/>
      <c r="F33" s="1809"/>
      <c r="G33" s="1872"/>
      <c r="H33" s="2335"/>
      <c r="I33" s="2335"/>
      <c r="J33" s="2371"/>
      <c r="K33" s="2027"/>
      <c r="L33" s="1964"/>
      <c r="M33" s="1964"/>
      <c r="N33" s="2469" t="s">
        <v>24</v>
      </c>
      <c r="O33" s="2027"/>
      <c r="P33" s="1964"/>
      <c r="Q33" s="1964"/>
      <c r="R33" s="2470" t="s">
        <v>24</v>
      </c>
      <c r="S33" s="1963"/>
      <c r="T33" s="302"/>
      <c r="U33" s="303"/>
      <c r="V33" s="303" t="s">
        <v>179</v>
      </c>
      <c r="W33" s="304"/>
      <c r="X33" s="1877"/>
      <c r="Y33" s="1275"/>
      <c r="Z33" s="1275"/>
      <c r="AA33" s="1275"/>
      <c r="AB33" s="1275"/>
      <c r="AC33" s="1275"/>
      <c r="AD33" s="1275"/>
      <c r="AE33" s="1275"/>
      <c r="AF33" s="1275"/>
      <c r="AG33" s="1275"/>
      <c r="AH33" s="1275"/>
      <c r="AI33" s="1275"/>
      <c r="AJ33" s="1275"/>
      <c r="AK33" s="1275"/>
      <c r="AL33" s="1877"/>
      <c r="AM33" s="1877"/>
      <c r="AN33" s="1877"/>
      <c r="AO33" s="1877"/>
      <c r="AP33" s="1877"/>
      <c r="AQ33" s="1877"/>
      <c r="AR33" s="1877"/>
    </row>
    <row customHeight="1" ht="26.666666666666668">
      <c r="A34" s="1864"/>
      <c r="B34" s="1877"/>
      <c r="C34" s="1869"/>
      <c r="D34" s="1855"/>
      <c r="E34" s="1871"/>
      <c r="F34" s="1809"/>
      <c r="G34" s="1872"/>
      <c r="H34" s="2336"/>
      <c r="I34" s="2336"/>
      <c r="J34" s="2372"/>
      <c r="K34" s="2027"/>
      <c r="L34" s="2336"/>
      <c r="M34" s="2336"/>
      <c r="N34" s="2472" t="s">
        <v>24</v>
      </c>
      <c r="O34" s="1968"/>
      <c r="P34" s="302"/>
      <c r="Q34" s="303"/>
      <c r="R34" s="303" t="s">
        <v>180</v>
      </c>
      <c r="S34" s="1870"/>
      <c r="T34" s="1870"/>
      <c r="U34" s="1870"/>
      <c r="V34" s="1870"/>
      <c r="W34" s="304"/>
      <c r="X34" s="1877"/>
      <c r="Y34" s="1275"/>
      <c r="Z34" s="1275"/>
      <c r="AA34" s="1275"/>
      <c r="AB34" s="1275"/>
      <c r="AC34" s="1275"/>
      <c r="AD34" s="1275"/>
      <c r="AE34" s="1275"/>
      <c r="AF34" s="1275"/>
      <c r="AG34" s="1275"/>
      <c r="AH34" s="1275"/>
      <c r="AI34" s="1275"/>
      <c r="AJ34" s="1275"/>
      <c r="AK34" s="1275"/>
      <c r="AL34" s="1877"/>
      <c r="AM34" s="1877"/>
      <c r="AN34" s="1877"/>
      <c r="AO34" s="1877"/>
      <c r="AP34" s="1877"/>
      <c r="AQ34" s="1877"/>
      <c r="AR34" s="1877"/>
    </row>
    <row customHeight="1" ht="17.25">
      <c r="A35" s="1864"/>
      <c r="B35" s="1877"/>
      <c r="C35" s="1869"/>
      <c r="D35" s="1855"/>
      <c r="E35" s="1871"/>
      <c r="F35" s="1809"/>
      <c r="G35" s="1872"/>
      <c r="H35" s="2336"/>
      <c r="I35" s="2336"/>
      <c r="J35" s="2372"/>
      <c r="K35" s="1968"/>
      <c r="L35" s="302"/>
      <c r="M35" s="303"/>
      <c r="N35" s="303" t="s">
        <v>181</v>
      </c>
      <c r="O35" s="303"/>
      <c r="P35" s="303"/>
      <c r="Q35" s="303"/>
      <c r="R35" s="303"/>
      <c r="S35" s="1870"/>
      <c r="T35" s="1870"/>
      <c r="U35" s="1870"/>
      <c r="V35" s="1870"/>
      <c r="W35" s="304"/>
      <c r="X35" s="1877"/>
      <c r="Y35" s="1275"/>
      <c r="Z35" s="1275"/>
      <c r="AA35" s="1275"/>
      <c r="AB35" s="1275"/>
      <c r="AC35" s="1275"/>
      <c r="AD35" s="1275"/>
      <c r="AE35" s="1275"/>
      <c r="AF35" s="1275"/>
      <c r="AG35" s="1275"/>
      <c r="AH35" s="1275"/>
      <c r="AI35" s="1275"/>
      <c r="AJ35" s="1275"/>
      <c r="AK35" s="1275"/>
      <c r="AL35" s="1877"/>
      <c r="AM35" s="1877"/>
      <c r="AN35" s="1877"/>
      <c r="AO35" s="1877"/>
      <c r="AP35" s="1877"/>
      <c r="AQ35" s="1877"/>
      <c r="AR35" s="1877"/>
    </row>
    <row s="1877" customFormat="1" customHeight="1" ht="17.25">
      <c r="A36" s="306"/>
      <c r="C36" s="305"/>
      <c r="D36" s="1974"/>
      <c r="E36" s="1976"/>
      <c r="F36" s="1979"/>
      <c r="G36" s="2448"/>
      <c r="H36" s="2473"/>
      <c r="I36" s="2474"/>
      <c r="J36" s="2475" t="s">
        <v>188</v>
      </c>
      <c r="K36" s="2476"/>
      <c r="L36" s="2477"/>
      <c r="M36" s="2478"/>
      <c r="N36" s="2479"/>
      <c r="O36" s="2480"/>
      <c r="P36" s="2481"/>
      <c r="Q36" s="2482"/>
      <c r="R36" s="2483"/>
      <c r="S36" s="2484"/>
      <c r="T36" s="2485"/>
      <c r="U36" s="2486"/>
      <c r="V36" s="2487"/>
      <c r="W36" s="2488"/>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188"/>
      <c r="D37" s="1973">
        <v>5</v>
      </c>
      <c r="E37" s="1975" t="s">
        <v>189</v>
      </c>
      <c r="F37" s="1977" t="s">
        <v>56</v>
      </c>
      <c r="G37" s="1975"/>
      <c r="H37" s="1980"/>
      <c r="I37" s="1982"/>
      <c r="J37" s="1984"/>
      <c r="K37" s="1971"/>
      <c r="L37" s="1971"/>
      <c r="M37" s="1971"/>
      <c r="N37" s="1987"/>
      <c r="O37" s="1971"/>
      <c r="P37" s="1971"/>
      <c r="Q37" s="1971"/>
      <c r="R37" s="1990"/>
      <c r="S37" s="1971"/>
      <c r="T37" s="1437"/>
      <c r="U37" s="1437"/>
      <c r="V37" s="1436"/>
      <c r="W37" s="1313"/>
      <c r="X37" s="1283"/>
      <c r="Y37" s="1283"/>
      <c r="Z37" s="1283"/>
      <c r="AA37" s="1283"/>
      <c r="AB37" s="1283"/>
      <c r="AC37" s="1283" t="s">
        <v>190</v>
      </c>
      <c r="AD37" s="1283" t="s">
        <v>191</v>
      </c>
      <c r="AE37" s="1283" t="s">
        <v>192</v>
      </c>
      <c r="AF37" s="1283" t="s">
        <v>193</v>
      </c>
      <c r="AG37" s="1283" t="s">
        <v>194</v>
      </c>
      <c r="AH37" s="1283" t="str">
        <f>IF($E$37=0,"",$E$37)</f>
        <v>Тарифы на услуги по передаче тепловой энергии</v>
      </c>
      <c r="AI37" s="1283" t="str">
        <f>IF($G$37=0,"",$G$37)</f>
        <v/>
      </c>
      <c r="AJ37" s="1283" t="str">
        <f>IF($J$37=0,"",$J$37)</f>
        <v/>
      </c>
      <c r="AK37" s="1283" t="str">
        <f>IF($K$37="нет","без дифференциации",IF($N$37=0,"",$N$37))</f>
        <v/>
      </c>
      <c r="AL37" s="1283" t="str">
        <f>IF($O$37="нет","без дифференциации",IF($R$37=0,"",$R$37))</f>
        <v/>
      </c>
      <c r="AM37" s="1283" t="str">
        <f>IF($S$37="нет","без дифференциации",IF($V$37=0,"",$V$37))</f>
        <v/>
      </c>
      <c r="AN37" s="1797">
        <f>$I$37</f>
        <v>0</v>
      </c>
      <c r="AO37" s="1283" t="str">
        <f>$I$37&amp;"."&amp;$M$37</f>
        <v>.</v>
      </c>
      <c r="AP37" s="1275" t="str">
        <f>$I$37&amp;"."&amp;$M$37&amp;"."&amp;$Q$37</f>
        <v>..</v>
      </c>
      <c r="AQ37" s="1275" t="str">
        <f>$I$37&amp;"."&amp;$M$37&amp;"."&amp;$Q$37&amp;"."&amp;$U$37</f>
        <v>...</v>
      </c>
    </row>
    <row s="1877" customFormat="1" customHeight="1" ht="17.25">
      <c r="A38" s="306"/>
      <c r="C38" s="305"/>
      <c r="D38" s="1973"/>
      <c r="E38" s="1975"/>
      <c r="F38" s="1978"/>
      <c r="G38" s="1975"/>
      <c r="H38" s="1981"/>
      <c r="I38" s="1983"/>
      <c r="J38" s="1985"/>
      <c r="K38" s="1972"/>
      <c r="L38" s="1972"/>
      <c r="M38" s="1972"/>
      <c r="N38" s="1988"/>
      <c r="O38" s="1972"/>
      <c r="P38" s="1972"/>
      <c r="Q38" s="1972"/>
      <c r="R38" s="1989"/>
      <c r="S38" s="1972"/>
      <c r="T38" s="1314"/>
      <c r="U38" s="1314"/>
      <c r="V38" s="1314"/>
      <c r="W38" s="1315"/>
      <c r="X38" s="1275"/>
      <c r="Y38" s="1275"/>
      <c r="Z38" s="1275"/>
      <c r="AA38" s="1275"/>
      <c r="AB38" s="1275"/>
      <c r="AC38" s="1275"/>
      <c r="AD38" s="1275"/>
      <c r="AE38" s="1275"/>
      <c r="AF38" s="1275"/>
      <c r="AG38" s="1275"/>
      <c r="AH38" s="1275"/>
      <c r="AI38" s="1275"/>
      <c r="AJ38" s="1275"/>
      <c r="AK38" s="1275"/>
      <c r="AL38" s="1275"/>
      <c r="AM38" s="1275"/>
      <c r="AN38" s="1275"/>
      <c r="AO38" s="1275"/>
      <c r="AP38" s="1275"/>
      <c r="AQ38" s="1275"/>
    </row>
    <row s="1877" customFormat="1" customHeight="1" ht="17.25">
      <c r="A39" s="306"/>
      <c r="C39" s="305"/>
      <c r="D39" s="1974"/>
      <c r="E39" s="1976"/>
      <c r="F39" s="1978"/>
      <c r="G39" s="1976"/>
      <c r="H39" s="1981"/>
      <c r="I39" s="1983"/>
      <c r="J39" s="1986"/>
      <c r="K39" s="1972"/>
      <c r="L39" s="1972"/>
      <c r="M39" s="1972"/>
      <c r="N39" s="1989"/>
      <c r="O39" s="1972"/>
      <c r="P39" s="1435"/>
      <c r="Q39" s="1314"/>
      <c r="R39" s="1314"/>
      <c r="S39" s="317"/>
      <c r="T39" s="317"/>
      <c r="U39" s="317"/>
      <c r="V39" s="317"/>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314"/>
      <c r="M40" s="1314"/>
      <c r="N40" s="1314"/>
      <c r="O40" s="1314"/>
      <c r="P40" s="1314"/>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305"/>
      <c r="D41" s="1974"/>
      <c r="E41" s="1976"/>
      <c r="F41" s="1979"/>
      <c r="G41" s="1976"/>
      <c r="H41" s="1316"/>
      <c r="I41" s="1317"/>
      <c r="J41" s="1317"/>
      <c r="K41" s="1317"/>
      <c r="L41" s="1317"/>
      <c r="M41" s="1317"/>
      <c r="N41" s="1317"/>
      <c r="O41" s="1317"/>
      <c r="P41" s="1317"/>
      <c r="Q41" s="1317"/>
      <c r="R41" s="1317"/>
      <c r="S41" s="1318"/>
      <c r="T41" s="1318"/>
      <c r="U41" s="1318"/>
      <c r="V41" s="1318"/>
      <c r="W41" s="1319"/>
      <c r="X41" s="1275"/>
      <c r="Y41" s="1275"/>
      <c r="Z41" s="1275"/>
      <c r="AA41" s="1275"/>
      <c r="AB41" s="1275"/>
      <c r="AC41" s="1275"/>
      <c r="AD41" s="1275"/>
      <c r="AE41" s="1275"/>
      <c r="AF41" s="1275"/>
      <c r="AG41" s="1275"/>
      <c r="AH41" s="1275"/>
      <c r="AI41" s="1275"/>
      <c r="AJ41" s="1275"/>
      <c r="AK41" s="1275"/>
      <c r="AL41" s="1275"/>
      <c r="AM41" s="1275"/>
      <c r="AN41" s="1275"/>
      <c r="AO41" s="1275"/>
      <c r="AP41" s="1275"/>
      <c r="AQ41" s="1275"/>
    </row>
    <row s="1877" customFormat="1" customHeight="1" ht="17.25">
      <c r="A42" s="306"/>
      <c r="C42" s="188"/>
      <c r="D42" s="1973">
        <v>6</v>
      </c>
      <c r="E42" s="1975" t="s">
        <v>195</v>
      </c>
      <c r="F42" s="1977" t="s">
        <v>56</v>
      </c>
      <c r="G42" s="1975"/>
      <c r="H42" s="1980"/>
      <c r="I42" s="1982"/>
      <c r="J42" s="1984"/>
      <c r="K42" s="1971"/>
      <c r="L42" s="1971"/>
      <c r="M42" s="1971"/>
      <c r="N42" s="1987"/>
      <c r="O42" s="1971"/>
      <c r="P42" s="1971"/>
      <c r="Q42" s="1971"/>
      <c r="R42" s="1990"/>
      <c r="S42" s="1971"/>
      <c r="T42" s="1437"/>
      <c r="U42" s="1437"/>
      <c r="V42" s="1436"/>
      <c r="W42" s="1313"/>
      <c r="X42" s="1283"/>
      <c r="Y42" s="1283"/>
      <c r="Z42" s="1283"/>
      <c r="AA42" s="1283"/>
      <c r="AB42" s="1283"/>
      <c r="AC42" s="1283" t="s">
        <v>196</v>
      </c>
      <c r="AD42" s="1283" t="s">
        <v>197</v>
      </c>
      <c r="AE42" s="1283" t="s">
        <v>198</v>
      </c>
      <c r="AF42" s="1283" t="s">
        <v>199</v>
      </c>
      <c r="AG42" s="1283" t="s">
        <v>200</v>
      </c>
      <c r="AH42" s="1283" t="str">
        <f>IF($E$42=0,"",$E$42)</f>
        <v>Тарифы на услуги по передаче теплоносителя</v>
      </c>
      <c r="AI42" s="1283" t="str">
        <f>IF($G$42=0,"",$G$42)</f>
        <v/>
      </c>
      <c r="AJ42" s="1283" t="str">
        <f>IF($J$42=0,"",$J$42)</f>
        <v/>
      </c>
      <c r="AK42" s="1283" t="str">
        <f>IF($K$42="нет","без дифференциации",IF($N$42=0,"",$N$42))</f>
        <v/>
      </c>
      <c r="AL42" s="1283" t="str">
        <f>IF($O$42="нет","без дифференциации",IF($R$42=0,"",$R$42))</f>
        <v/>
      </c>
      <c r="AM42" s="1283" t="str">
        <f>IF($S$42="нет","без дифференциации",IF($V$42=0,"",$V$42))</f>
        <v/>
      </c>
      <c r="AN42" s="1797">
        <f>$I$42</f>
        <v>0</v>
      </c>
      <c r="AO42" s="1283" t="str">
        <f>$I$42&amp;"."&amp;$M$42</f>
        <v>.</v>
      </c>
      <c r="AP42" s="1275" t="str">
        <f>$I$42&amp;"."&amp;$M$42&amp;"."&amp;$Q$42</f>
        <v>..</v>
      </c>
      <c r="AQ42" s="1275" t="str">
        <f>$I$42&amp;"."&amp;$M$42&amp;"."&amp;$Q$42&amp;"."&amp;$U$42</f>
        <v>...</v>
      </c>
    </row>
    <row s="1877" customFormat="1" customHeight="1" ht="17.25">
      <c r="A43" s="306"/>
      <c r="C43" s="305"/>
      <c r="D43" s="1973"/>
      <c r="E43" s="1975"/>
      <c r="F43" s="1978"/>
      <c r="G43" s="1975"/>
      <c r="H43" s="1981"/>
      <c r="I43" s="1983"/>
      <c r="J43" s="1985"/>
      <c r="K43" s="1972"/>
      <c r="L43" s="1972"/>
      <c r="M43" s="1972"/>
      <c r="N43" s="1988"/>
      <c r="O43" s="1972"/>
      <c r="P43" s="1972"/>
      <c r="Q43" s="1972"/>
      <c r="R43" s="1989"/>
      <c r="S43" s="1972"/>
      <c r="T43" s="1314"/>
      <c r="U43" s="1314"/>
      <c r="V43" s="1314"/>
      <c r="W43" s="1315"/>
      <c r="X43" s="1275"/>
      <c r="Y43" s="1275"/>
      <c r="Z43" s="1275"/>
      <c r="AA43" s="1275"/>
      <c r="AB43" s="1275"/>
      <c r="AC43" s="1275"/>
      <c r="AD43" s="1275"/>
      <c r="AE43" s="1275"/>
      <c r="AF43" s="1275"/>
      <c r="AG43" s="1275"/>
      <c r="AH43" s="1275"/>
      <c r="AI43" s="1275"/>
      <c r="AJ43" s="1275"/>
      <c r="AK43" s="1275"/>
      <c r="AL43" s="1275"/>
      <c r="AM43" s="1275"/>
      <c r="AN43" s="1275"/>
      <c r="AO43" s="1275"/>
      <c r="AP43" s="1275"/>
      <c r="AQ43" s="1275"/>
    </row>
    <row s="1877" customFormat="1" customHeight="1" ht="17.25">
      <c r="A44" s="306"/>
      <c r="C44" s="305"/>
      <c r="D44" s="1974"/>
      <c r="E44" s="1976"/>
      <c r="F44" s="1978"/>
      <c r="G44" s="1976"/>
      <c r="H44" s="1981"/>
      <c r="I44" s="1983"/>
      <c r="J44" s="1986"/>
      <c r="K44" s="1972"/>
      <c r="L44" s="1972"/>
      <c r="M44" s="1972"/>
      <c r="N44" s="1989"/>
      <c r="O44" s="1972"/>
      <c r="P44" s="1435"/>
      <c r="Q44" s="1314"/>
      <c r="R44" s="1314"/>
      <c r="S44" s="317"/>
      <c r="T44" s="317"/>
      <c r="U44" s="317"/>
      <c r="V44" s="317"/>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188"/>
      <c r="D45" s="1974"/>
      <c r="E45" s="1976"/>
      <c r="F45" s="1978"/>
      <c r="G45" s="1976"/>
      <c r="H45" s="1981"/>
      <c r="I45" s="1983"/>
      <c r="J45" s="1986"/>
      <c r="K45" s="1972"/>
      <c r="L45" s="1314"/>
      <c r="M45" s="1314"/>
      <c r="N45" s="1314"/>
      <c r="O45" s="1314"/>
      <c r="P45" s="1314"/>
      <c r="Q45" s="1314"/>
      <c r="R45" s="1314"/>
      <c r="S45" s="317"/>
      <c r="T45" s="317"/>
      <c r="U45" s="317"/>
      <c r="V45" s="317"/>
      <c r="W45" s="1315"/>
      <c r="Y45" s="1283"/>
      <c r="Z45" s="1283"/>
      <c r="AA45" s="1283"/>
      <c r="AB45" s="1283"/>
      <c r="AC45" s="1283"/>
      <c r="AD45" s="1283"/>
      <c r="AE45" s="1283"/>
      <c r="AF45" s="1283"/>
      <c r="AG45" s="1283"/>
      <c r="AH45" s="1283"/>
      <c r="AI45" s="1283"/>
      <c r="AJ45" s="1283"/>
      <c r="AK45" s="1283"/>
      <c r="AL45" s="1283"/>
      <c r="AM45" s="1283"/>
      <c r="AN45" s="1283"/>
      <c r="AO45" s="1283"/>
      <c r="AP45" s="1283"/>
      <c r="AQ45" s="1283"/>
    </row>
    <row s="1877" customFormat="1" customHeight="1" ht="17.25">
      <c r="A46" s="306"/>
      <c r="C46" s="305"/>
      <c r="D46" s="1974"/>
      <c r="E46" s="1976"/>
      <c r="F46" s="1979"/>
      <c r="G46" s="1976"/>
      <c r="H46" s="1316"/>
      <c r="I46" s="1317"/>
      <c r="J46" s="1317"/>
      <c r="K46" s="1317"/>
      <c r="L46" s="1317"/>
      <c r="M46" s="1317"/>
      <c r="N46" s="1317"/>
      <c r="O46" s="1317"/>
      <c r="P46" s="1317"/>
      <c r="Q46" s="1317"/>
      <c r="R46" s="1317"/>
      <c r="S46" s="1318"/>
      <c r="T46" s="1318"/>
      <c r="U46" s="1318"/>
      <c r="V46" s="1318"/>
      <c r="W46" s="1319"/>
      <c r="X46" s="1275"/>
      <c r="Y46" s="1275"/>
      <c r="Z46" s="1275"/>
      <c r="AA46" s="1275"/>
      <c r="AB46" s="1275"/>
      <c r="AC46" s="1275"/>
      <c r="AD46" s="1275"/>
      <c r="AE46" s="1275"/>
      <c r="AF46" s="1275"/>
      <c r="AG46" s="1275"/>
      <c r="AH46" s="1275"/>
      <c r="AI46" s="1275"/>
      <c r="AJ46" s="1275"/>
      <c r="AK46" s="1275"/>
      <c r="AL46" s="1275"/>
      <c r="AM46" s="1275"/>
      <c r="AN46" s="1275"/>
      <c r="AO46" s="1275"/>
      <c r="AP46" s="1275"/>
      <c r="AQ46" s="1275"/>
    </row>
    <row s="1877" customFormat="1" customHeight="1" ht="17.25">
      <c r="A47" s="306"/>
      <c r="C47" s="188"/>
      <c r="D47" s="1994">
        <v>7</v>
      </c>
      <c r="E47" s="1997" t="s">
        <v>201</v>
      </c>
      <c r="F47" s="1977" t="s">
        <v>56</v>
      </c>
      <c r="G47" s="1997"/>
      <c r="H47" s="1980"/>
      <c r="I47" s="1982"/>
      <c r="J47" s="1984"/>
      <c r="K47" s="1971"/>
      <c r="L47" s="1971"/>
      <c r="M47" s="1971"/>
      <c r="N47" s="1987"/>
      <c r="O47" s="1971"/>
      <c r="P47" s="1971"/>
      <c r="Q47" s="1971"/>
      <c r="R47" s="1990"/>
      <c r="S47" s="1971"/>
      <c r="T47" s="1437"/>
      <c r="U47" s="1437"/>
      <c r="V47" s="1436"/>
      <c r="W47" s="1313"/>
      <c r="X47" s="1283"/>
      <c r="Y47" s="1283"/>
      <c r="Z47" s="1283"/>
      <c r="AA47" s="1283"/>
      <c r="AB47" s="1283"/>
      <c r="AC47" s="1283" t="s">
        <v>202</v>
      </c>
      <c r="AD47" s="1283" t="s">
        <v>203</v>
      </c>
      <c r="AE47" s="1283" t="s">
        <v>204</v>
      </c>
      <c r="AF47" s="1283" t="s">
        <v>205</v>
      </c>
      <c r="AG47" s="1283" t="s">
        <v>206</v>
      </c>
      <c r="AH47" s="1283" t="str">
        <f>IF($E$47=0,"",$E$47)</f>
        <v>Плата за услуги по поддержанию резервной тепловой мощности при отсутствии потребления тепловой энергии</v>
      </c>
      <c r="AI47" s="1283" t="str">
        <f>IF($G$47=0,"",$G$47)</f>
        <v/>
      </c>
      <c r="AJ47" s="1283" t="str">
        <f>IF($J$47=0,"",$J$47)</f>
        <v/>
      </c>
      <c r="AK47" s="1283" t="str">
        <f>IF($K$47="нет","без дифференциации",IF($N$47=0,"",$N$47))</f>
        <v/>
      </c>
      <c r="AL47" s="1283" t="str">
        <f>IF($O$47="нет","без дифференциации",IF($R$47=0,"",$R$47))</f>
        <v/>
      </c>
      <c r="AM47" s="1283" t="str">
        <f>IF($S$47="нет","без дифференциации",IF($V$47=0,"",$V$47))</f>
        <v/>
      </c>
      <c r="AN47" s="1797">
        <f>$I$47</f>
        <v>0</v>
      </c>
      <c r="AO47" s="1283" t="str">
        <f>$I$47&amp;"."&amp;$M$47</f>
        <v>.</v>
      </c>
      <c r="AP47" s="1275" t="str">
        <f>$I$47&amp;"."&amp;$M$47&amp;"."&amp;$Q$47</f>
        <v>..</v>
      </c>
      <c r="AQ47" s="1275" t="str">
        <f>$I$47&amp;"."&amp;$M$47&amp;"."&amp;$Q$47&amp;"."&amp;$U$47</f>
        <v>...</v>
      </c>
    </row>
    <row s="1877" customFormat="1" customHeight="1" ht="17.25">
      <c r="A48" s="306"/>
      <c r="C48" s="305"/>
      <c r="D48" s="1995"/>
      <c r="E48" s="1998"/>
      <c r="F48" s="1978"/>
      <c r="G48" s="1998"/>
      <c r="H48" s="1981"/>
      <c r="I48" s="1983"/>
      <c r="J48" s="1985"/>
      <c r="K48" s="1972"/>
      <c r="L48" s="1972"/>
      <c r="M48" s="1972"/>
      <c r="N48" s="1988"/>
      <c r="O48" s="1972"/>
      <c r="P48" s="1972"/>
      <c r="Q48" s="1972"/>
      <c r="R48" s="1989"/>
      <c r="S48" s="1972"/>
      <c r="T48" s="1314"/>
      <c r="U48" s="1314"/>
      <c r="V48" s="1314"/>
      <c r="W48" s="1315"/>
      <c r="X48" s="1275"/>
      <c r="Y48" s="1275"/>
      <c r="Z48" s="1275"/>
      <c r="AA48" s="1275"/>
      <c r="AB48" s="1275"/>
      <c r="AC48" s="1275"/>
      <c r="AD48" s="1275"/>
      <c r="AE48" s="1275"/>
      <c r="AF48" s="1275"/>
      <c r="AG48" s="1275"/>
      <c r="AH48" s="1275"/>
      <c r="AI48" s="1275"/>
      <c r="AJ48" s="1275"/>
      <c r="AK48" s="1275"/>
      <c r="AL48" s="1275"/>
      <c r="AM48" s="1275"/>
      <c r="AN48" s="1275"/>
      <c r="AO48" s="1275"/>
      <c r="AP48" s="1275"/>
      <c r="AQ48" s="1275"/>
    </row>
    <row s="1877" customFormat="1" customHeight="1" ht="17.25">
      <c r="A49" s="306"/>
      <c r="C49" s="305"/>
      <c r="D49" s="1995"/>
      <c r="E49" s="1998"/>
      <c r="F49" s="1978"/>
      <c r="G49" s="1998"/>
      <c r="H49" s="1981"/>
      <c r="I49" s="1983"/>
      <c r="J49" s="1986"/>
      <c r="K49" s="1972"/>
      <c r="L49" s="1972"/>
      <c r="M49" s="1972"/>
      <c r="N49" s="1989"/>
      <c r="O49" s="1972"/>
      <c r="P49" s="1435"/>
      <c r="Q49" s="1314"/>
      <c r="R49" s="1314"/>
      <c r="S49" s="317"/>
      <c r="T49" s="317"/>
      <c r="U49" s="317"/>
      <c r="V49" s="317"/>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188"/>
      <c r="D50" s="1995"/>
      <c r="E50" s="1998"/>
      <c r="F50" s="1978"/>
      <c r="G50" s="1998"/>
      <c r="H50" s="1981"/>
      <c r="I50" s="1983"/>
      <c r="J50" s="1986"/>
      <c r="K50" s="1972"/>
      <c r="L50" s="1314"/>
      <c r="M50" s="1314"/>
      <c r="N50" s="1314"/>
      <c r="O50" s="1314"/>
      <c r="P50" s="1314"/>
      <c r="Q50" s="1314"/>
      <c r="R50" s="1314"/>
      <c r="S50" s="317"/>
      <c r="T50" s="317"/>
      <c r="U50" s="317"/>
      <c r="V50" s="317"/>
      <c r="W50" s="1315"/>
      <c r="Y50" s="1283"/>
      <c r="Z50" s="1283"/>
      <c r="AA50" s="1283"/>
      <c r="AB50" s="1283"/>
      <c r="AC50" s="1283"/>
      <c r="AD50" s="1283"/>
      <c r="AE50" s="1283"/>
      <c r="AF50" s="1283"/>
      <c r="AG50" s="1283"/>
      <c r="AH50" s="1283"/>
      <c r="AI50" s="1283"/>
      <c r="AJ50" s="1283"/>
      <c r="AK50" s="1283"/>
      <c r="AL50" s="1283"/>
      <c r="AM50" s="1283"/>
      <c r="AN50" s="1283"/>
      <c r="AO50" s="1283"/>
      <c r="AP50" s="1283"/>
      <c r="AQ50" s="1283"/>
    </row>
    <row s="1877" customFormat="1" customHeight="1" ht="17.25">
      <c r="A51" s="306"/>
      <c r="C51" s="305"/>
      <c r="D51" s="1996"/>
      <c r="E51" s="1999"/>
      <c r="F51" s="1979"/>
      <c r="G51" s="1999"/>
      <c r="H51" s="1316"/>
      <c r="I51" s="1317"/>
      <c r="J51" s="1317"/>
      <c r="K51" s="1317"/>
      <c r="L51" s="1317"/>
      <c r="M51" s="1317"/>
      <c r="N51" s="1317"/>
      <c r="O51" s="1317"/>
      <c r="P51" s="1317"/>
      <c r="Q51" s="1317"/>
      <c r="R51" s="1317"/>
      <c r="S51" s="1318"/>
      <c r="T51" s="1318"/>
      <c r="U51" s="1318"/>
      <c r="V51" s="1318"/>
      <c r="W51" s="1319"/>
      <c r="X51" s="1275"/>
      <c r="Y51" s="1275"/>
      <c r="Z51" s="1275"/>
      <c r="AA51" s="1275"/>
      <c r="AB51" s="1275"/>
      <c r="AC51" s="1275"/>
      <c r="AD51" s="1275"/>
      <c r="AE51" s="1275"/>
      <c r="AF51" s="1275"/>
      <c r="AG51" s="1275"/>
      <c r="AH51" s="1275"/>
      <c r="AI51" s="1275"/>
      <c r="AJ51" s="1275"/>
      <c r="AK51" s="1275"/>
      <c r="AL51" s="1275"/>
      <c r="AM51" s="1275"/>
      <c r="AN51" s="1275"/>
      <c r="AO51" s="1275"/>
      <c r="AP51" s="1275"/>
      <c r="AQ51" s="1275"/>
    </row>
    <row s="1877" customFormat="1" customHeight="1" ht="17.25">
      <c r="A52" s="306"/>
      <c r="C52" s="188"/>
      <c r="D52" s="1973">
        <v>8</v>
      </c>
      <c r="E52" s="1975" t="s">
        <v>207</v>
      </c>
      <c r="F52" s="1977" t="s">
        <v>56</v>
      </c>
      <c r="G52" s="1975"/>
      <c r="H52" s="1980"/>
      <c r="I52" s="1982"/>
      <c r="J52" s="1984"/>
      <c r="K52" s="1971"/>
      <c r="L52" s="1971"/>
      <c r="M52" s="1971"/>
      <c r="N52" s="1987"/>
      <c r="O52" s="1971"/>
      <c r="P52" s="1971"/>
      <c r="Q52" s="1971"/>
      <c r="R52" s="1990"/>
      <c r="S52" s="1971"/>
      <c r="T52" s="1487"/>
      <c r="U52" s="1487"/>
      <c r="V52" s="1489"/>
      <c r="W52" s="1313"/>
      <c r="X52" s="1283"/>
      <c r="Y52" s="1283"/>
      <c r="Z52" s="1283"/>
      <c r="AA52" s="1283"/>
      <c r="AB52" s="1283"/>
      <c r="AC52" s="1283" t="s">
        <v>208</v>
      </c>
      <c r="AD52" s="1283" t="s">
        <v>209</v>
      </c>
      <c r="AE52" s="1283" t="s">
        <v>210</v>
      </c>
      <c r="AF52" s="1283" t="s">
        <v>211</v>
      </c>
      <c r="AG52" s="1283" t="s">
        <v>212</v>
      </c>
      <c r="AH52" s="1283" t="str">
        <f>IF($E$52=0,"",$E$52)</f>
        <v>Плата за подключение (технологическое присоединение) к системе теплоснабжения</v>
      </c>
      <c r="AI52" s="1283" t="str">
        <f>IF($G$52=0,"",$G$52)</f>
        <v/>
      </c>
      <c r="AJ52" s="1283" t="str">
        <f>IF($J$52=0,"",$J$52)</f>
        <v/>
      </c>
      <c r="AK52" s="1283" t="str">
        <f>IF($K$52="нет","без дифференциации",IF($N$52=0,"",$N$52))</f>
        <v/>
      </c>
      <c r="AL52" s="1283" t="str">
        <f>IF($O$52="нет","без дифференциации",IF($R$52=0,"",$R$52))</f>
        <v/>
      </c>
      <c r="AM52" s="1283" t="str">
        <f>IF($S$52="нет","без дифференциации",IF($V$52=0,"",$V$52))</f>
        <v/>
      </c>
      <c r="AN52" s="1797">
        <f>$I$52</f>
        <v>0</v>
      </c>
      <c r="AO52" s="1283" t="str">
        <f>$I$52&amp;"."&amp;$M$52</f>
        <v>.</v>
      </c>
      <c r="AP52" s="1275" t="str">
        <f>$I$52&amp;"."&amp;$M$52&amp;"."&amp;$Q$52</f>
        <v>..</v>
      </c>
      <c r="AQ52" s="1275" t="str">
        <f>$I$52&amp;"."&amp;$M$52&amp;"."&amp;$Q$52&amp;"."&amp;$U$52</f>
        <v>...</v>
      </c>
    </row>
    <row s="1877" customFormat="1" customHeight="1" ht="17.25">
      <c r="A53" s="306"/>
      <c r="C53" s="305"/>
      <c r="D53" s="1973"/>
      <c r="E53" s="1975"/>
      <c r="F53" s="1978"/>
      <c r="G53" s="1975"/>
      <c r="H53" s="1981"/>
      <c r="I53" s="1983"/>
      <c r="J53" s="1985"/>
      <c r="K53" s="1972"/>
      <c r="L53" s="1972"/>
      <c r="M53" s="1972"/>
      <c r="N53" s="1988"/>
      <c r="O53" s="1972"/>
      <c r="P53" s="1972"/>
      <c r="Q53" s="1972"/>
      <c r="R53" s="1989"/>
      <c r="S53" s="1972"/>
      <c r="T53" s="1314"/>
      <c r="U53" s="1314"/>
      <c r="V53" s="1314"/>
      <c r="W53" s="1315"/>
      <c r="X53" s="1275"/>
      <c r="Y53" s="1275"/>
      <c r="Z53" s="1275"/>
      <c r="AA53" s="1275"/>
      <c r="AB53" s="1275"/>
      <c r="AC53" s="1275"/>
      <c r="AD53" s="1275"/>
      <c r="AE53" s="1275"/>
      <c r="AF53" s="1275"/>
      <c r="AG53" s="1275"/>
      <c r="AH53" s="1275"/>
      <c r="AI53" s="1275"/>
      <c r="AJ53" s="1275"/>
      <c r="AK53" s="1275"/>
      <c r="AL53" s="1275"/>
      <c r="AM53" s="1275"/>
      <c r="AN53" s="1275"/>
      <c r="AO53" s="1275"/>
      <c r="AP53" s="1275"/>
      <c r="AQ53" s="1275"/>
    </row>
    <row s="1877" customFormat="1" customHeight="1" ht="17.25">
      <c r="A54" s="306"/>
      <c r="C54" s="305"/>
      <c r="D54" s="1974"/>
      <c r="E54" s="1976"/>
      <c r="F54" s="1978"/>
      <c r="G54" s="1976"/>
      <c r="H54" s="1981"/>
      <c r="I54" s="1983"/>
      <c r="J54" s="1986"/>
      <c r="K54" s="1972"/>
      <c r="L54" s="1972"/>
      <c r="M54" s="1972"/>
      <c r="N54" s="1989"/>
      <c r="O54" s="1972"/>
      <c r="P54" s="1488"/>
      <c r="Q54" s="1314"/>
      <c r="R54" s="1314"/>
      <c r="S54" s="317"/>
      <c r="T54" s="317"/>
      <c r="U54" s="317"/>
      <c r="V54" s="317"/>
      <c r="W54" s="1315"/>
      <c r="X54" s="1275"/>
      <c r="Y54" s="1275"/>
      <c r="Z54" s="1275"/>
      <c r="AA54" s="1275"/>
      <c r="AB54" s="1275"/>
      <c r="AC54" s="1275"/>
      <c r="AD54" s="1275"/>
      <c r="AE54" s="1275"/>
      <c r="AF54" s="1275"/>
      <c r="AG54" s="1275"/>
      <c r="AH54" s="1275"/>
      <c r="AI54" s="1275"/>
      <c r="AJ54" s="1275"/>
      <c r="AK54" s="1275"/>
      <c r="AL54" s="1275"/>
      <c r="AM54" s="1275"/>
      <c r="AN54" s="1275"/>
      <c r="AO54" s="1275"/>
      <c r="AP54" s="1275"/>
      <c r="AQ54" s="1275"/>
    </row>
    <row s="1877" customFormat="1" customHeight="1" ht="17.25">
      <c r="A55" s="306"/>
      <c r="C55" s="188"/>
      <c r="D55" s="1974"/>
      <c r="E55" s="1976"/>
      <c r="F55" s="1978"/>
      <c r="G55" s="1976"/>
      <c r="H55" s="1981"/>
      <c r="I55" s="1983"/>
      <c r="J55" s="1986"/>
      <c r="K55" s="1972"/>
      <c r="L55" s="1314"/>
      <c r="M55" s="1314"/>
      <c r="N55" s="1314"/>
      <c r="O55" s="1314"/>
      <c r="P55" s="1314"/>
      <c r="Q55" s="1314"/>
      <c r="R55" s="1314"/>
      <c r="S55" s="317"/>
      <c r="T55" s="317"/>
      <c r="U55" s="317"/>
      <c r="V55" s="317"/>
      <c r="W55" s="1315"/>
      <c r="Y55" s="1283"/>
      <c r="Z55" s="1283"/>
      <c r="AA55" s="1283"/>
      <c r="AB55" s="1283"/>
      <c r="AC55" s="1283"/>
      <c r="AD55" s="1283"/>
      <c r="AE55" s="1283"/>
      <c r="AF55" s="1283"/>
      <c r="AG55" s="1283"/>
      <c r="AH55" s="1283"/>
      <c r="AI55" s="1283"/>
      <c r="AJ55" s="1283"/>
      <c r="AK55" s="1283"/>
      <c r="AL55" s="1283"/>
      <c r="AM55" s="1283"/>
      <c r="AN55" s="1283"/>
      <c r="AO55" s="1283"/>
      <c r="AP55" s="1283"/>
      <c r="AQ55" s="1283"/>
    </row>
    <row s="1877" customFormat="1" customHeight="1" ht="17.25">
      <c r="A56" s="306"/>
      <c r="C56" s="305"/>
      <c r="D56" s="1974"/>
      <c r="E56" s="1976"/>
      <c r="F56" s="1979"/>
      <c r="G56" s="1976"/>
      <c r="H56" s="1316"/>
      <c r="I56" s="1317"/>
      <c r="J56" s="1317"/>
      <c r="K56" s="1317"/>
      <c r="L56" s="1317"/>
      <c r="M56" s="1317"/>
      <c r="N56" s="1317"/>
      <c r="O56" s="1317"/>
      <c r="P56" s="1317"/>
      <c r="Q56" s="1317"/>
      <c r="R56" s="1317"/>
      <c r="S56" s="1318"/>
      <c r="T56" s="1318"/>
      <c r="U56" s="1318"/>
      <c r="V56" s="1318"/>
      <c r="W56" s="1319"/>
      <c r="X56" s="1275"/>
      <c r="Y56" s="1275"/>
      <c r="Z56" s="1275"/>
      <c r="AA56" s="1275"/>
      <c r="AB56" s="1275"/>
      <c r="AC56" s="1275"/>
      <c r="AD56" s="1275"/>
      <c r="AE56" s="1275"/>
      <c r="AF56" s="1275"/>
      <c r="AG56" s="1275"/>
      <c r="AH56" s="1275"/>
      <c r="AI56" s="1275"/>
      <c r="AJ56" s="1275"/>
      <c r="AK56" s="1275"/>
      <c r="AL56" s="1275"/>
      <c r="AM56" s="1275"/>
      <c r="AN56" s="1275"/>
      <c r="AO56" s="1275"/>
      <c r="AP56" s="1275"/>
      <c r="AQ56" s="1275"/>
    </row>
    <row customHeight="1" ht="11.25"/>
    <row customHeight="1" ht="11.25">
      <c r="E58" s="1993" t="s">
        <v>213</v>
      </c>
      <c r="F58" s="1993"/>
      <c r="G58" s="1993"/>
      <c r="H58" s="1993"/>
      <c r="I58" s="1993"/>
      <c r="J58" s="1993"/>
      <c r="K58" s="1993"/>
      <c r="L58" s="1993"/>
      <c r="M58" s="1993"/>
      <c r="N58" s="1993"/>
      <c r="O58" s="1993"/>
      <c r="P58" s="1993"/>
      <c r="Q58" s="1993"/>
      <c r="R58" s="1993"/>
      <c r="S58" s="1993"/>
      <c r="T58" s="1993"/>
      <c r="U58" s="1993"/>
      <c r="V58" s="1993"/>
      <c r="W58" s="1993"/>
    </row>
    <row customHeight="1" ht="36.75">
      <c r="E59" s="1991" t="s">
        <v>214</v>
      </c>
      <c r="F59" s="1991"/>
      <c r="G59" s="1992"/>
      <c r="H59" s="1992"/>
      <c r="I59" s="1992"/>
      <c r="J59" s="1992"/>
      <c r="K59" s="1992"/>
      <c r="L59" s="1992"/>
      <c r="M59" s="1992"/>
      <c r="N59" s="1992"/>
      <c r="O59" s="1992"/>
      <c r="P59" s="1992"/>
      <c r="Q59" s="1992"/>
      <c r="R59" s="1992"/>
      <c r="S59" s="1992"/>
      <c r="T59" s="1992"/>
      <c r="U59" s="1992"/>
      <c r="V59" s="1992"/>
      <c r="W59" s="1992"/>
    </row>
    <row customHeight="1" ht="28.5">
      <c r="E60" s="1991" t="s">
        <v>215</v>
      </c>
      <c r="F60" s="1991"/>
      <c r="G60" s="1992"/>
      <c r="H60" s="1992"/>
      <c r="I60" s="1992"/>
      <c r="J60" s="1992"/>
      <c r="K60" s="1992"/>
      <c r="L60" s="1992"/>
      <c r="M60" s="1992"/>
      <c r="N60" s="1992"/>
      <c r="O60" s="1992"/>
      <c r="P60" s="1992"/>
      <c r="Q60" s="1992"/>
      <c r="R60" s="1992"/>
      <c r="S60" s="1992"/>
      <c r="T60" s="1992"/>
      <c r="U60" s="1992"/>
      <c r="V60" s="1992"/>
      <c r="W60" s="1992"/>
    </row>
    <row customHeight="1" ht="27">
      <c r="E61" s="1991" t="s">
        <v>216</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217</v>
      </c>
      <c r="F62" s="1991"/>
      <c r="G62" s="1992"/>
      <c r="H62" s="1992"/>
      <c r="I62" s="1992"/>
      <c r="J62" s="1992"/>
      <c r="K62" s="1992"/>
      <c r="L62" s="1992"/>
      <c r="M62" s="1992"/>
      <c r="N62" s="1992"/>
      <c r="O62" s="1992"/>
      <c r="P62" s="1992"/>
      <c r="Q62" s="1992"/>
      <c r="R62" s="1992"/>
      <c r="S62" s="1992"/>
      <c r="T62" s="1992"/>
      <c r="U62" s="1992"/>
      <c r="V62" s="1992"/>
      <c r="W62" s="1992"/>
    </row>
    <row customHeight="1" ht="15">
      <c r="E63" s="328"/>
      <c r="F63" s="1302"/>
      <c r="G63" s="137"/>
      <c r="H63" s="137"/>
      <c r="I63" s="137"/>
      <c r="J63" s="137"/>
      <c r="K63" s="137"/>
      <c r="L63" s="137"/>
      <c r="M63" s="137"/>
      <c r="N63" s="137"/>
      <c r="O63" s="137"/>
      <c r="P63" s="137"/>
      <c r="Q63" s="137"/>
      <c r="R63" s="137"/>
      <c r="S63" s="137"/>
      <c r="T63" s="137"/>
      <c r="U63" s="137"/>
      <c r="V63" s="137"/>
      <c r="W63" s="137"/>
    </row>
    <row customHeight="1" ht="15">
      <c r="E64" s="1993" t="s">
        <v>218</v>
      </c>
      <c r="F64" s="1993"/>
      <c r="G64" s="1993"/>
      <c r="H64" s="1993"/>
      <c r="I64" s="1993"/>
      <c r="J64" s="1993"/>
      <c r="K64" s="1993"/>
      <c r="L64" s="1993"/>
      <c r="M64" s="1993"/>
      <c r="N64" s="1993"/>
      <c r="O64" s="1993"/>
      <c r="P64" s="1993"/>
      <c r="Q64" s="1993"/>
      <c r="R64" s="1993"/>
      <c r="S64" s="1993"/>
      <c r="T64" s="1993"/>
      <c r="U64" s="1993"/>
      <c r="V64" s="1993"/>
      <c r="W64" s="1993"/>
    </row>
    <row customHeight="1" ht="17.25">
      <c r="E65" s="1991" t="s">
        <v>219</v>
      </c>
      <c r="F65" s="1991"/>
      <c r="G65" s="1992"/>
      <c r="H65" s="1992"/>
      <c r="I65" s="1992"/>
      <c r="J65" s="1992"/>
      <c r="K65" s="1992"/>
      <c r="L65" s="1992"/>
      <c r="M65" s="1992"/>
      <c r="N65" s="1992"/>
      <c r="O65" s="1992"/>
      <c r="P65" s="1992"/>
      <c r="Q65" s="1992"/>
      <c r="R65" s="1992"/>
      <c r="S65" s="1992"/>
      <c r="T65" s="1992"/>
      <c r="U65" s="1992"/>
      <c r="V65" s="1992"/>
      <c r="W65" s="1992"/>
    </row>
    <row customHeight="1" ht="17.25">
      <c r="E66" s="1991" t="s">
        <v>220</v>
      </c>
      <c r="F66" s="1991"/>
      <c r="G66" s="1992"/>
      <c r="H66" s="1992"/>
      <c r="I66" s="1992"/>
      <c r="J66" s="1992"/>
      <c r="K66" s="1992"/>
      <c r="L66" s="1992"/>
      <c r="M66" s="1992"/>
      <c r="N66" s="1992"/>
      <c r="O66" s="1992"/>
      <c r="P66" s="1992"/>
      <c r="Q66" s="1992"/>
      <c r="R66" s="1992"/>
      <c r="S66" s="1992"/>
      <c r="T66" s="1992"/>
      <c r="U66" s="1992"/>
      <c r="V66" s="1992"/>
      <c r="W66" s="1992"/>
    </row>
    <row s="1877" customFormat="1" customHeight="1" ht="11.25" hidden="1">
      <c r="A67" s="256"/>
      <c r="B67" s="256"/>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188"/>
      <c r="D68" s="1973">
        <v>1</v>
      </c>
      <c r="E68" s="1975" t="s">
        <v>221</v>
      </c>
      <c r="F68" s="1977" t="s">
        <v>56</v>
      </c>
      <c r="G68" s="1975"/>
      <c r="H68" s="1980"/>
      <c r="I68" s="1982"/>
      <c r="J68" s="1984"/>
      <c r="K68" s="1971"/>
      <c r="L68" s="1971"/>
      <c r="M68" s="1971"/>
      <c r="N68" s="1987"/>
      <c r="O68" s="1971"/>
      <c r="P68" s="1971"/>
      <c r="Q68" s="1971"/>
      <c r="R68" s="1990"/>
      <c r="S68" s="1971"/>
      <c r="T68" s="1487"/>
      <c r="U68" s="1487"/>
      <c r="V68" s="1489"/>
      <c r="W68" s="1313"/>
      <c r="Y68" s="1283"/>
      <c r="Z68" s="1283"/>
      <c r="AA68" s="1283"/>
      <c r="AB68" s="1283"/>
      <c r="AC68" s="1283" t="s">
        <v>222</v>
      </c>
      <c r="AD68" s="1283" t="s">
        <v>223</v>
      </c>
      <c r="AE68" s="1283" t="s">
        <v>224</v>
      </c>
      <c r="AF68" s="1283" t="s">
        <v>225</v>
      </c>
      <c r="AG68" s="1283"/>
      <c r="AH68" s="1283" t="str">
        <f>IF($E$68=0,"",$E$68)</f>
        <v>Тариф на питьевую воду (питьевое водоснабжение)</v>
      </c>
      <c r="AI68" s="1283" t="str">
        <f>IF($G$68=0,"",$G$68)</f>
        <v/>
      </c>
      <c r="AJ68" s="1283" t="str">
        <f>IF($J$68=0,"",$J$68)</f>
        <v/>
      </c>
      <c r="AK68" s="1283" t="str">
        <f>IF($K$68="нет","без дифференциации",IF($N$68=0,"",$N$68))</f>
        <v/>
      </c>
      <c r="AL68" s="1283" t="str">
        <f>IF($O$68="нет","без дифференциации",IF($R$68=0,"",$R$68))</f>
        <v/>
      </c>
      <c r="AM68" s="1283" t="str">
        <f>IF($S$68="нет","без дифференциации",IF($V$68=0,"",$V$68))</f>
        <v/>
      </c>
      <c r="AN68" s="1283">
        <f>$I$68</f>
        <v>0</v>
      </c>
      <c r="AO68" s="1283" t="str">
        <f>$I$68&amp;"."&amp;$M$68</f>
        <v>.</v>
      </c>
      <c r="AP68" s="1283" t="str">
        <f>$I$68&amp;"."&amp;$M$68&amp;"."&amp;$Q$68</f>
        <v>..</v>
      </c>
      <c r="AQ68" s="1283" t="str">
        <f>$I$68&amp;"."&amp;$M$68&amp;"."&amp;$Q$68&amp;"."&amp;$U$68</f>
        <v>...</v>
      </c>
    </row>
    <row s="1877" customFormat="1" customHeight="1" ht="17.25" hidden="1">
      <c r="A69" s="306"/>
      <c r="C69" s="305"/>
      <c r="D69" s="1973"/>
      <c r="E69" s="1975"/>
      <c r="F69" s="1978"/>
      <c r="G69" s="1975"/>
      <c r="H69" s="1981"/>
      <c r="I69" s="1983"/>
      <c r="J69" s="1985"/>
      <c r="K69" s="1972"/>
      <c r="L69" s="1972"/>
      <c r="M69" s="1972"/>
      <c r="N69" s="1988"/>
      <c r="O69" s="1972"/>
      <c r="P69" s="1972"/>
      <c r="Q69" s="1972"/>
      <c r="R69" s="1989"/>
      <c r="S69" s="1972"/>
      <c r="T69" s="1314"/>
      <c r="U69" s="1314"/>
      <c r="V69" s="1314"/>
      <c r="W69" s="1315"/>
      <c r="Y69" s="1275"/>
      <c r="Z69" s="1275"/>
      <c r="AA69" s="1275"/>
      <c r="AB69" s="1275"/>
      <c r="AC69" s="1275"/>
      <c r="AD69" s="1275"/>
      <c r="AE69" s="1275"/>
      <c r="AF69" s="1275"/>
      <c r="AG69" s="1275"/>
      <c r="AH69" s="1275"/>
      <c r="AI69" s="1275"/>
      <c r="AJ69" s="1275"/>
      <c r="AK69" s="1275"/>
      <c r="AL69" s="1275"/>
      <c r="AM69" s="1275"/>
      <c r="AN69" s="1275"/>
      <c r="AO69" s="1275"/>
      <c r="AP69" s="1275"/>
      <c r="AQ69" s="1275"/>
    </row>
    <row s="1877" customFormat="1" customHeight="1" ht="17.25" hidden="1">
      <c r="A70" s="306"/>
      <c r="C70" s="188"/>
      <c r="D70" s="1973"/>
      <c r="E70" s="1975"/>
      <c r="F70" s="1978"/>
      <c r="G70" s="1975"/>
      <c r="H70" s="1981"/>
      <c r="I70" s="1983"/>
      <c r="J70" s="1986"/>
      <c r="K70" s="1972"/>
      <c r="L70" s="1972"/>
      <c r="M70" s="1972"/>
      <c r="N70" s="1989"/>
      <c r="O70" s="1972"/>
      <c r="P70" s="1488"/>
      <c r="Q70" s="1314"/>
      <c r="R70" s="1314"/>
      <c r="S70" s="317"/>
      <c r="T70" s="317"/>
      <c r="U70" s="317"/>
      <c r="V70" s="317"/>
      <c r="W70" s="1315"/>
      <c r="Y70" s="1283"/>
      <c r="Z70" s="1283"/>
      <c r="AA70" s="1283"/>
      <c r="AB70" s="1283"/>
      <c r="AC70" s="1283"/>
      <c r="AD70" s="1283"/>
      <c r="AE70" s="1283"/>
      <c r="AF70" s="1283"/>
      <c r="AG70" s="1283"/>
      <c r="AH70" s="1283"/>
      <c r="AI70" s="1283"/>
      <c r="AJ70" s="1283"/>
      <c r="AK70" s="1283"/>
      <c r="AL70" s="1283"/>
      <c r="AM70" s="1283"/>
      <c r="AN70" s="1283"/>
      <c r="AO70" s="1283"/>
      <c r="AP70" s="1283"/>
      <c r="AQ70" s="1283"/>
    </row>
    <row s="1877" customFormat="1" customHeight="1" ht="17.25" hidden="1">
      <c r="A71" s="306"/>
      <c r="C71" s="305"/>
      <c r="D71" s="1973"/>
      <c r="E71" s="1975"/>
      <c r="F71" s="1978"/>
      <c r="G71" s="1975"/>
      <c r="H71" s="1981"/>
      <c r="I71" s="1983"/>
      <c r="J71" s="1986"/>
      <c r="K71" s="1972"/>
      <c r="L71" s="1314"/>
      <c r="M71" s="1314"/>
      <c r="N71" s="1314"/>
      <c r="O71" s="1314"/>
      <c r="P71" s="1314"/>
      <c r="Q71" s="1314"/>
      <c r="R71" s="1314"/>
      <c r="S71" s="317"/>
      <c r="T71" s="317"/>
      <c r="U71" s="317"/>
      <c r="V71" s="317"/>
      <c r="W71" s="131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9"/>
      <c r="G72" s="1976"/>
      <c r="H72" s="1316"/>
      <c r="I72" s="1317"/>
      <c r="J72" s="1317"/>
      <c r="K72" s="1317"/>
      <c r="L72" s="1317"/>
      <c r="M72" s="1317"/>
      <c r="N72" s="1317"/>
      <c r="O72" s="1317"/>
      <c r="P72" s="1317"/>
      <c r="Q72" s="1317"/>
      <c r="R72" s="1317"/>
      <c r="S72" s="1318"/>
      <c r="T72" s="1318"/>
      <c r="U72" s="1318"/>
      <c r="V72" s="1318"/>
      <c r="W72" s="1319"/>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188"/>
      <c r="D73" s="1973">
        <v>2</v>
      </c>
      <c r="E73" s="1975" t="s">
        <v>226</v>
      </c>
      <c r="F73" s="1977" t="s">
        <v>56</v>
      </c>
      <c r="G73" s="1975"/>
      <c r="H73" s="1980"/>
      <c r="I73" s="1982"/>
      <c r="J73" s="1984"/>
      <c r="K73" s="1971"/>
      <c r="L73" s="1971"/>
      <c r="M73" s="1971"/>
      <c r="N73" s="1987"/>
      <c r="O73" s="1971"/>
      <c r="P73" s="1971"/>
      <c r="Q73" s="1971"/>
      <c r="R73" s="1990"/>
      <c r="S73" s="1971"/>
      <c r="T73" s="1460"/>
      <c r="U73" s="1460"/>
      <c r="V73" s="1462"/>
      <c r="W73" s="1313"/>
      <c r="X73" s="1283"/>
      <c r="Y73" s="1283"/>
      <c r="Z73" s="1283"/>
      <c r="AA73" s="1283"/>
      <c r="AB73" s="1283"/>
      <c r="AC73" s="1283" t="s">
        <v>227</v>
      </c>
      <c r="AD73" s="1283" t="s">
        <v>228</v>
      </c>
      <c r="AE73" s="1283" t="s">
        <v>229</v>
      </c>
      <c r="AF73" s="1283" t="s">
        <v>230</v>
      </c>
      <c r="AG73" s="1283"/>
      <c r="AH73" s="1283" t="str">
        <f>IF($E$73=0,"",$E$73)</f>
        <v>Тариф на техническую воду</v>
      </c>
      <c r="AI73" s="1283" t="str">
        <f>IF($G$73=0,"",$G$73)</f>
        <v/>
      </c>
      <c r="AJ73" s="1283" t="str">
        <f>IF($J$73=0,"",$J$73)</f>
        <v/>
      </c>
      <c r="AK73" s="1283" t="str">
        <f>IF($K$73="нет","без дифференциации",IF($N$73=0,"",$N$73))</f>
        <v/>
      </c>
      <c r="AL73" s="1283" t="str">
        <f>IF($O$73="нет","без дифференциации",IF($R$73=0,"",$R$73))</f>
        <v/>
      </c>
      <c r="AM73" s="1283" t="str">
        <f>IF($S$73="нет","без дифференциации",IF($V$73=0,"",$V$73))</f>
        <v/>
      </c>
      <c r="AN73" s="1797">
        <f>$I$73</f>
        <v>0</v>
      </c>
      <c r="AO73" s="1283" t="str">
        <f>$I$73&amp;"."&amp;$M$73</f>
        <v>.</v>
      </c>
      <c r="AP73" s="1275" t="str">
        <f>$I$73&amp;"."&amp;$M$73&amp;"."&amp;$Q$73</f>
        <v>..</v>
      </c>
      <c r="AQ73" s="1275" t="str">
        <f>$I$73&amp;"."&amp;$M$73&amp;"."&amp;$Q$73&amp;"."&amp;$U$73</f>
        <v>...</v>
      </c>
    </row>
    <row s="1877" customFormat="1" customHeight="1" ht="17.25" hidden="1">
      <c r="A74" s="306"/>
      <c r="C74" s="305"/>
      <c r="D74" s="1973"/>
      <c r="E74" s="1975"/>
      <c r="F74" s="1978"/>
      <c r="G74" s="1975"/>
      <c r="H74" s="1981"/>
      <c r="I74" s="1983"/>
      <c r="J74" s="1985"/>
      <c r="K74" s="1972"/>
      <c r="L74" s="1972"/>
      <c r="M74" s="1972"/>
      <c r="N74" s="1988"/>
      <c r="O74" s="1972"/>
      <c r="P74" s="1972"/>
      <c r="Q74" s="1972"/>
      <c r="R74" s="1989"/>
      <c r="S74" s="1972"/>
      <c r="T74" s="1314"/>
      <c r="U74" s="1314"/>
      <c r="V74" s="1314"/>
      <c r="W74" s="1315"/>
      <c r="X74" s="1275"/>
      <c r="Y74" s="1275"/>
      <c r="Z74" s="1275"/>
      <c r="AA74" s="1275"/>
      <c r="AB74" s="1275"/>
      <c r="AC74" s="1275"/>
      <c r="AD74" s="1275"/>
      <c r="AE74" s="1275"/>
      <c r="AF74" s="1275"/>
      <c r="AG74" s="1275"/>
      <c r="AH74" s="1275"/>
      <c r="AI74" s="1275"/>
      <c r="AJ74" s="1275"/>
      <c r="AK74" s="1275"/>
      <c r="AL74" s="1275"/>
      <c r="AM74" s="1275"/>
      <c r="AN74" s="1275"/>
      <c r="AO74" s="1275"/>
      <c r="AP74" s="1275"/>
      <c r="AQ74" s="1275"/>
    </row>
    <row s="1877" customFormat="1" customHeight="1" ht="17.25" hidden="1">
      <c r="A75" s="306"/>
      <c r="C75" s="305"/>
      <c r="D75" s="1974"/>
      <c r="E75" s="1976"/>
      <c r="F75" s="1978"/>
      <c r="G75" s="1976"/>
      <c r="H75" s="1981"/>
      <c r="I75" s="1983"/>
      <c r="J75" s="1986"/>
      <c r="K75" s="1972"/>
      <c r="L75" s="1972"/>
      <c r="M75" s="1972"/>
      <c r="N75" s="1989"/>
      <c r="O75" s="1972"/>
      <c r="P75" s="1461"/>
      <c r="Q75" s="1314"/>
      <c r="R75" s="1314"/>
      <c r="S75" s="317"/>
      <c r="T75" s="317"/>
      <c r="U75" s="317"/>
      <c r="V75" s="317"/>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314"/>
      <c r="M76" s="1314"/>
      <c r="N76" s="1314"/>
      <c r="O76" s="1314"/>
      <c r="P76" s="1314"/>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9"/>
      <c r="G77" s="1976"/>
      <c r="H77" s="1316"/>
      <c r="I77" s="1317"/>
      <c r="J77" s="1317"/>
      <c r="K77" s="1317"/>
      <c r="L77" s="1317"/>
      <c r="M77" s="1317"/>
      <c r="N77" s="1317"/>
      <c r="O77" s="1317"/>
      <c r="P77" s="1317"/>
      <c r="Q77" s="1317"/>
      <c r="R77" s="1317"/>
      <c r="S77" s="1318"/>
      <c r="T77" s="1318"/>
      <c r="U77" s="1318"/>
      <c r="V77" s="1318"/>
      <c r="W77" s="1319"/>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188"/>
      <c r="D78" s="1973">
        <v>3</v>
      </c>
      <c r="E78" s="1975" t="s">
        <v>231</v>
      </c>
      <c r="F78" s="1977" t="s">
        <v>56</v>
      </c>
      <c r="G78" s="1975"/>
      <c r="H78" s="1980"/>
      <c r="I78" s="1982"/>
      <c r="J78" s="1984"/>
      <c r="K78" s="1971"/>
      <c r="L78" s="1971"/>
      <c r="M78" s="1971"/>
      <c r="N78" s="1987"/>
      <c r="O78" s="1971"/>
      <c r="P78" s="1971"/>
      <c r="Q78" s="1971"/>
      <c r="R78" s="1990"/>
      <c r="S78" s="1971"/>
      <c r="T78" s="1460"/>
      <c r="U78" s="1460"/>
      <c r="V78" s="1462"/>
      <c r="W78" s="1313"/>
      <c r="X78" s="1283"/>
      <c r="Y78" s="1283"/>
      <c r="Z78" s="1283"/>
      <c r="AA78" s="1283"/>
      <c r="AB78" s="1283"/>
      <c r="AC78" s="1283" t="s">
        <v>232</v>
      </c>
      <c r="AD78" s="1283" t="s">
        <v>233</v>
      </c>
      <c r="AE78" s="1283" t="s">
        <v>234</v>
      </c>
      <c r="AF78" s="1283" t="s">
        <v>235</v>
      </c>
      <c r="AG78" s="1283"/>
      <c r="AH78" s="1283" t="str">
        <f>IF($E$78=0,"",$E$78)</f>
        <v>Тариф на транспортировку воды</v>
      </c>
      <c r="AI78" s="1283" t="str">
        <f>IF($G$78=0,"",$G$78)</f>
        <v/>
      </c>
      <c r="AJ78" s="1283" t="str">
        <f>IF($J$78=0,"",$J$78)</f>
        <v/>
      </c>
      <c r="AK78" s="1283" t="str">
        <f>IF($K$78="нет","без дифференциации",IF($N$78=0,"",$N$78))</f>
        <v/>
      </c>
      <c r="AL78" s="1283" t="str">
        <f>IF($O$78="нет","без дифференциации",IF($R$78=0,"",$R$78))</f>
        <v/>
      </c>
      <c r="AM78" s="1283" t="str">
        <f>IF($S$78="нет","без дифференциации",IF($V$78=0,"",$V$78))</f>
        <v/>
      </c>
      <c r="AN78" s="1797">
        <f>$I$78</f>
        <v>0</v>
      </c>
      <c r="AO78" s="1283" t="str">
        <f>$I$78&amp;"."&amp;$M$78</f>
        <v>.</v>
      </c>
      <c r="AP78" s="1275" t="str">
        <f>$I$78&amp;"."&amp;$M$78&amp;"."&amp;$Q$78</f>
        <v>..</v>
      </c>
      <c r="AQ78" s="1275" t="str">
        <f>$I$78&amp;"."&amp;$M$78&amp;"."&amp;$Q$78&amp;"."&amp;$U$78</f>
        <v>...</v>
      </c>
    </row>
    <row s="1877" customFormat="1" customHeight="1" ht="17.25" hidden="1">
      <c r="A79" s="306"/>
      <c r="C79" s="305"/>
      <c r="D79" s="1973"/>
      <c r="E79" s="1975"/>
      <c r="F79" s="1978"/>
      <c r="G79" s="1975"/>
      <c r="H79" s="1981"/>
      <c r="I79" s="1983"/>
      <c r="J79" s="1985"/>
      <c r="K79" s="1972"/>
      <c r="L79" s="1972"/>
      <c r="M79" s="1972"/>
      <c r="N79" s="1988"/>
      <c r="O79" s="1972"/>
      <c r="P79" s="1972"/>
      <c r="Q79" s="1972"/>
      <c r="R79" s="1989"/>
      <c r="S79" s="1972"/>
      <c r="T79" s="1314"/>
      <c r="U79" s="1314"/>
      <c r="V79" s="1314"/>
      <c r="W79" s="1315"/>
      <c r="X79" s="127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hidden="1">
      <c r="A80" s="306"/>
      <c r="C80" s="305"/>
      <c r="D80" s="1974"/>
      <c r="E80" s="1976"/>
      <c r="F80" s="1978"/>
      <c r="G80" s="1976"/>
      <c r="H80" s="1981"/>
      <c r="I80" s="1983"/>
      <c r="J80" s="1986"/>
      <c r="K80" s="1972"/>
      <c r="L80" s="1972"/>
      <c r="M80" s="1972"/>
      <c r="N80" s="1989"/>
      <c r="O80" s="1972"/>
      <c r="P80" s="1461"/>
      <c r="Q80" s="1314"/>
      <c r="R80" s="1314"/>
      <c r="S80" s="317"/>
      <c r="T80" s="317"/>
      <c r="U80" s="317"/>
      <c r="V80" s="317"/>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314"/>
      <c r="M81" s="1314"/>
      <c r="N81" s="1314"/>
      <c r="O81" s="1314"/>
      <c r="P81" s="1314"/>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9"/>
      <c r="G82" s="1976"/>
      <c r="H82" s="1316"/>
      <c r="I82" s="1317"/>
      <c r="J82" s="1317"/>
      <c r="K82" s="1317"/>
      <c r="L82" s="1317"/>
      <c r="M82" s="1317"/>
      <c r="N82" s="1317"/>
      <c r="O82" s="1317"/>
      <c r="P82" s="1317"/>
      <c r="Q82" s="1317"/>
      <c r="R82" s="1317"/>
      <c r="S82" s="1318"/>
      <c r="T82" s="1318"/>
      <c r="U82" s="1318"/>
      <c r="V82" s="1318"/>
      <c r="W82" s="1319"/>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188"/>
      <c r="D83" s="1973">
        <v>4</v>
      </c>
      <c r="E83" s="1975" t="s">
        <v>236</v>
      </c>
      <c r="F83" s="1977" t="s">
        <v>56</v>
      </c>
      <c r="G83" s="1975"/>
      <c r="H83" s="1980"/>
      <c r="I83" s="1982"/>
      <c r="J83" s="1984"/>
      <c r="K83" s="1971"/>
      <c r="L83" s="1971"/>
      <c r="M83" s="1971"/>
      <c r="N83" s="1987"/>
      <c r="O83" s="1971"/>
      <c r="P83" s="1971"/>
      <c r="Q83" s="1971"/>
      <c r="R83" s="1990"/>
      <c r="S83" s="1971"/>
      <c r="T83" s="1460"/>
      <c r="U83" s="1460"/>
      <c r="V83" s="1462"/>
      <c r="W83" s="1313"/>
      <c r="X83" s="1283"/>
      <c r="Y83" s="1283"/>
      <c r="Z83" s="1283"/>
      <c r="AA83" s="1283"/>
      <c r="AB83" s="1283"/>
      <c r="AC83" s="1283" t="s">
        <v>237</v>
      </c>
      <c r="AD83" s="1283" t="s">
        <v>238</v>
      </c>
      <c r="AE83" s="1283" t="s">
        <v>239</v>
      </c>
      <c r="AF83" s="1283" t="s">
        <v>240</v>
      </c>
      <c r="AG83" s="1283"/>
      <c r="AH83" s="1283" t="str">
        <f>IF($E$83=0,"",$E$83)</f>
        <v>Тариф на подвоз воды</v>
      </c>
      <c r="AI83" s="1283" t="str">
        <f>IF($G$83=0,"",$G$83)</f>
        <v/>
      </c>
      <c r="AJ83" s="1283" t="str">
        <f>IF($J$83=0,"",$J$83)</f>
        <v/>
      </c>
      <c r="AK83" s="1283" t="str">
        <f>IF($K$83="нет","без дифференциации",IF($N$83=0,"",$N$83))</f>
        <v/>
      </c>
      <c r="AL83" s="1283" t="str">
        <f>IF($O$83="нет","без дифференциации",IF($R$83=0,"",$R$83))</f>
        <v/>
      </c>
      <c r="AM83" s="1283" t="str">
        <f>IF($S$83="нет","без дифференциации",IF($V$83=0,"",$V$83))</f>
        <v/>
      </c>
      <c r="AN83" s="1797">
        <f>$I$83</f>
        <v>0</v>
      </c>
      <c r="AO83" s="1283" t="str">
        <f>$I$83&amp;"."&amp;$M$83</f>
        <v>.</v>
      </c>
      <c r="AP83" s="1275" t="str">
        <f>$I$83&amp;"."&amp;$M$83&amp;"."&amp;$Q$83</f>
        <v>..</v>
      </c>
      <c r="AQ83" s="1275" t="str">
        <f>$I$83&amp;"."&amp;$M$83&amp;"."&amp;$Q$83&amp;"."&amp;$U$83</f>
        <v>...</v>
      </c>
    </row>
    <row s="1877" customFormat="1" customHeight="1" ht="17.25" hidden="1">
      <c r="A84" s="306"/>
      <c r="C84" s="305"/>
      <c r="D84" s="1973"/>
      <c r="E84" s="1975"/>
      <c r="F84" s="1978"/>
      <c r="G84" s="1975"/>
      <c r="H84" s="1981"/>
      <c r="I84" s="1983"/>
      <c r="J84" s="1985"/>
      <c r="K84" s="1972"/>
      <c r="L84" s="1972"/>
      <c r="M84" s="1972"/>
      <c r="N84" s="1988"/>
      <c r="O84" s="1972"/>
      <c r="P84" s="1972"/>
      <c r="Q84" s="1972"/>
      <c r="R84" s="1989"/>
      <c r="S84" s="1972"/>
      <c r="T84" s="1314"/>
      <c r="U84" s="1314"/>
      <c r="V84" s="1314"/>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hidden="1">
      <c r="A85" s="306"/>
      <c r="C85" s="305"/>
      <c r="D85" s="1974"/>
      <c r="E85" s="1976"/>
      <c r="F85" s="1978"/>
      <c r="G85" s="1976"/>
      <c r="H85" s="1981"/>
      <c r="I85" s="1983"/>
      <c r="J85" s="1986"/>
      <c r="K85" s="1972"/>
      <c r="L85" s="1972"/>
      <c r="M85" s="1972"/>
      <c r="N85" s="1989"/>
      <c r="O85" s="1972"/>
      <c r="P85" s="1461"/>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314"/>
      <c r="M86" s="1314"/>
      <c r="N86" s="1314"/>
      <c r="O86" s="1314"/>
      <c r="P86" s="1314"/>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9"/>
      <c r="G87" s="1976"/>
      <c r="H87" s="1316"/>
      <c r="I87" s="1317"/>
      <c r="J87" s="1317"/>
      <c r="K87" s="1317"/>
      <c r="L87" s="1317"/>
      <c r="M87" s="1317"/>
      <c r="N87" s="1317"/>
      <c r="O87" s="1317"/>
      <c r="P87" s="1317"/>
      <c r="Q87" s="1317"/>
      <c r="R87" s="1317"/>
      <c r="S87" s="1318"/>
      <c r="T87" s="1318"/>
      <c r="U87" s="1318"/>
      <c r="V87" s="1318"/>
      <c r="W87" s="1319"/>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188"/>
      <c r="D88" s="1973">
        <v>5</v>
      </c>
      <c r="E88" s="1975" t="s">
        <v>241</v>
      </c>
      <c r="F88" s="1977" t="s">
        <v>56</v>
      </c>
      <c r="G88" s="1975"/>
      <c r="H88" s="1980"/>
      <c r="I88" s="1982"/>
      <c r="J88" s="1984"/>
      <c r="K88" s="1971"/>
      <c r="L88" s="1971"/>
      <c r="M88" s="1971"/>
      <c r="N88" s="1987"/>
      <c r="O88" s="1971"/>
      <c r="P88" s="1971"/>
      <c r="Q88" s="1971"/>
      <c r="R88" s="1990"/>
      <c r="S88" s="1971"/>
      <c r="T88" s="1487"/>
      <c r="U88" s="1487"/>
      <c r="V88" s="1489"/>
      <c r="W88" s="1313"/>
      <c r="X88" s="1283"/>
      <c r="Y88" s="1283"/>
      <c r="Z88" s="1283"/>
      <c r="AA88" s="1283"/>
      <c r="AB88" s="1283"/>
      <c r="AC88" s="1283" t="s">
        <v>242</v>
      </c>
      <c r="AD88" s="1283" t="s">
        <v>243</v>
      </c>
      <c r="AE88" s="1283" t="s">
        <v>244</v>
      </c>
      <c r="AF88" s="1283" t="s">
        <v>245</v>
      </c>
      <c r="AG88" s="1283"/>
      <c r="AH88" s="1283" t="str">
        <f>IF($E$88=0,"",$E$88)</f>
        <v>Тариф на подключение (технологическое присоединение) к централизованной системе холодного водоснабжения</v>
      </c>
      <c r="AI88" s="1283" t="str">
        <f>IF($G$88=0,"",$G$88)</f>
        <v/>
      </c>
      <c r="AJ88" s="1283" t="str">
        <f>IF($J$88=0,"",$J$88)</f>
        <v/>
      </c>
      <c r="AK88" s="1283" t="str">
        <f>IF($K$88="нет","без дифференциации",IF($N$88=0,"",$N$88))</f>
        <v/>
      </c>
      <c r="AL88" s="1283" t="str">
        <f>IF($O$88="нет","без дифференциации",IF($R$88=0,"",$R$88))</f>
        <v/>
      </c>
      <c r="AM88" s="1283" t="str">
        <f>IF($S$88="нет","без дифференциации",IF($V$88=0,"",$V$88))</f>
        <v/>
      </c>
      <c r="AN88" s="1797">
        <f>$I$88</f>
        <v>0</v>
      </c>
      <c r="AO88" s="1283" t="str">
        <f>$I$88&amp;"."&amp;$M$88</f>
        <v>.</v>
      </c>
      <c r="AP88" s="1275" t="str">
        <f>$I$88&amp;"."&amp;$M$88&amp;"."&amp;$Q$88</f>
        <v>..</v>
      </c>
      <c r="AQ88" s="1275" t="str">
        <f>$I$88&amp;"."&amp;$M$88&amp;"."&amp;$Q$88&amp;"."&amp;$U$88</f>
        <v>...</v>
      </c>
    </row>
    <row s="1877" customFormat="1" customHeight="1" ht="17.25" hidden="1">
      <c r="A89" s="306"/>
      <c r="C89" s="305"/>
      <c r="D89" s="1973"/>
      <c r="E89" s="1975"/>
      <c r="F89" s="1978"/>
      <c r="G89" s="1975"/>
      <c r="H89" s="1981"/>
      <c r="I89" s="1983"/>
      <c r="J89" s="1985"/>
      <c r="K89" s="1972"/>
      <c r="L89" s="1972"/>
      <c r="M89" s="1972"/>
      <c r="N89" s="1988"/>
      <c r="O89" s="1972"/>
      <c r="P89" s="1972"/>
      <c r="Q89" s="1972"/>
      <c r="R89" s="1989"/>
      <c r="S89" s="1972"/>
      <c r="T89" s="1314"/>
      <c r="U89" s="1314"/>
      <c r="V89" s="1314"/>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305"/>
      <c r="D90" s="1974"/>
      <c r="E90" s="1976"/>
      <c r="F90" s="1978"/>
      <c r="G90" s="1976"/>
      <c r="H90" s="1981"/>
      <c r="I90" s="1983"/>
      <c r="J90" s="1986"/>
      <c r="K90" s="1972"/>
      <c r="L90" s="1972"/>
      <c r="M90" s="1972"/>
      <c r="N90" s="1989"/>
      <c r="O90" s="1972"/>
      <c r="P90" s="1488"/>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hidden="1">
      <c r="A91" s="306"/>
      <c r="C91" s="305"/>
      <c r="D91" s="1974"/>
      <c r="E91" s="1976"/>
      <c r="F91" s="1978"/>
      <c r="G91" s="1976"/>
      <c r="H91" s="1981"/>
      <c r="I91" s="1983"/>
      <c r="J91" s="1986"/>
      <c r="K91" s="1972"/>
      <c r="L91" s="1314"/>
      <c r="M91" s="1314"/>
      <c r="N91" s="1314"/>
      <c r="O91" s="1314"/>
      <c r="P91" s="1314"/>
      <c r="Q91" s="1314"/>
      <c r="R91" s="1314"/>
      <c r="S91" s="317"/>
      <c r="T91" s="317"/>
      <c r="U91" s="317"/>
      <c r="V91" s="317"/>
      <c r="W91" s="1315"/>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305"/>
      <c r="D92" s="1974"/>
      <c r="E92" s="1976"/>
      <c r="F92" s="1979"/>
      <c r="G92" s="1976"/>
      <c r="H92" s="1316"/>
      <c r="I92" s="1317"/>
      <c r="J92" s="1317"/>
      <c r="K92" s="1317"/>
      <c r="L92" s="1317"/>
      <c r="M92" s="1317"/>
      <c r="N92" s="1317"/>
      <c r="O92" s="1317"/>
      <c r="P92" s="1317"/>
      <c r="Q92" s="1317"/>
      <c r="R92" s="1317"/>
      <c r="S92" s="1318"/>
      <c r="T92" s="1318"/>
      <c r="U92" s="1318"/>
      <c r="V92" s="1318"/>
      <c r="W92" s="1319"/>
      <c r="X92" s="1275"/>
      <c r="Y92" s="1275"/>
      <c r="Z92" s="1275"/>
      <c r="AA92" s="1275"/>
      <c r="AB92" s="1275"/>
      <c r="AC92" s="1275"/>
      <c r="AD92" s="1275"/>
      <c r="AE92" s="1275"/>
      <c r="AF92" s="1275"/>
      <c r="AG92" s="1275"/>
      <c r="AH92" s="1275"/>
      <c r="AI92" s="1275"/>
      <c r="AJ92" s="1275"/>
      <c r="AK92" s="1275"/>
      <c r="AL92" s="1275"/>
      <c r="AM92" s="1275"/>
      <c r="AN92" s="1275"/>
      <c r="AO92" s="1275"/>
      <c r="AP92" s="1275"/>
      <c r="AQ92" s="1275"/>
    </row>
    <row s="1877" customFormat="1" customHeight="1" ht="11.25" hidden="1">
      <c r="A93" s="256"/>
      <c r="B93" s="256"/>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188"/>
      <c r="D94" s="1973">
        <v>1</v>
      </c>
      <c r="E94" s="1975" t="s">
        <v>246</v>
      </c>
      <c r="F94" s="1977" t="s">
        <v>56</v>
      </c>
      <c r="G94" s="1975"/>
      <c r="H94" s="1980"/>
      <c r="I94" s="1982"/>
      <c r="J94" s="1984"/>
      <c r="K94" s="1971"/>
      <c r="L94" s="1971"/>
      <c r="M94" s="1971"/>
      <c r="N94" s="1987"/>
      <c r="O94" s="1971"/>
      <c r="P94" s="1971"/>
      <c r="Q94" s="1971"/>
      <c r="R94" s="1990"/>
      <c r="S94" s="1971"/>
      <c r="T94" s="1487"/>
      <c r="U94" s="1487"/>
      <c r="V94" s="1489"/>
      <c r="W94" s="1313"/>
      <c r="Y94" s="1283"/>
      <c r="Z94" s="1283"/>
      <c r="AA94" s="1283"/>
      <c r="AB94" s="1283"/>
      <c r="AC94" s="1283" t="s">
        <v>247</v>
      </c>
      <c r="AD94" s="1283" t="s">
        <v>248</v>
      </c>
      <c r="AE94" s="1283" t="s">
        <v>249</v>
      </c>
      <c r="AF94" s="1283" t="s">
        <v>250</v>
      </c>
      <c r="AG94" s="1283"/>
      <c r="AH94" s="1283" t="str">
        <f>IF($E$94=0,"",$E$94)</f>
        <v>Тариф на горячую воду (горячее водоснабжение)</v>
      </c>
      <c r="AI94" s="1283" t="str">
        <f>IF($G$94=0,"",$G$94)</f>
        <v/>
      </c>
      <c r="AJ94" s="1283" t="str">
        <f>IF($J$94=0,"",$J$94)</f>
        <v/>
      </c>
      <c r="AK94" s="1283" t="str">
        <f>IF($K$94="нет","без дифференциации",IF($N$94=0,"",$N$94))</f>
        <v/>
      </c>
      <c r="AL94" s="1283" t="str">
        <f>IF($O$94="нет","без дифференциации",IF($R$94=0,"",$R$94))</f>
        <v/>
      </c>
      <c r="AM94" s="1283" t="str">
        <f>IF($S$94="нет","без дифференциации",IF($V$94=0,"",$V$94))</f>
        <v/>
      </c>
      <c r="AN94" s="1283">
        <f>$I$94</f>
        <v>0</v>
      </c>
      <c r="AO94" s="1283" t="str">
        <f>$I$94&amp;"."&amp;$M$94</f>
        <v>.</v>
      </c>
      <c r="AP94" s="1283" t="str">
        <f>$I$94&amp;"."&amp;$M$94&amp;"."&amp;$Q$94</f>
        <v>..</v>
      </c>
      <c r="AQ94" s="1283" t="str">
        <f>$I$94&amp;"."&amp;$M$94&amp;"."&amp;$Q$94&amp;"."&amp;$U$94</f>
        <v>...</v>
      </c>
    </row>
    <row s="1877" customFormat="1" customHeight="1" ht="17.25" hidden="1">
      <c r="A95" s="306"/>
      <c r="C95" s="305"/>
      <c r="D95" s="1973"/>
      <c r="E95" s="1975"/>
      <c r="F95" s="1978"/>
      <c r="G95" s="1975"/>
      <c r="H95" s="1981"/>
      <c r="I95" s="1983"/>
      <c r="J95" s="1985"/>
      <c r="K95" s="1972"/>
      <c r="L95" s="1972"/>
      <c r="M95" s="1972"/>
      <c r="N95" s="1988"/>
      <c r="O95" s="1972"/>
      <c r="P95" s="1972"/>
      <c r="Q95" s="1972"/>
      <c r="R95" s="1989"/>
      <c r="S95" s="1972"/>
      <c r="T95" s="1314"/>
      <c r="U95" s="1314"/>
      <c r="V95" s="1314"/>
      <c r="W95" s="131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188"/>
      <c r="D96" s="1973"/>
      <c r="E96" s="1975"/>
      <c r="F96" s="1978"/>
      <c r="G96" s="1975"/>
      <c r="H96" s="1981"/>
      <c r="I96" s="1983"/>
      <c r="J96" s="1986"/>
      <c r="K96" s="1972"/>
      <c r="L96" s="1972"/>
      <c r="M96" s="1972"/>
      <c r="N96" s="1989"/>
      <c r="O96" s="1972"/>
      <c r="P96" s="1488"/>
      <c r="Q96" s="1314"/>
      <c r="R96" s="1314"/>
      <c r="S96" s="317"/>
      <c r="T96" s="317"/>
      <c r="U96" s="317"/>
      <c r="V96" s="317"/>
      <c r="W96" s="1315"/>
      <c r="Y96" s="1283"/>
      <c r="Z96" s="1283"/>
      <c r="AA96" s="1283"/>
      <c r="AB96" s="1283"/>
      <c r="AC96" s="1283"/>
      <c r="AD96" s="1283"/>
      <c r="AE96" s="1283"/>
      <c r="AF96" s="1283"/>
      <c r="AG96" s="1283"/>
      <c r="AH96" s="1283"/>
      <c r="AI96" s="1283"/>
      <c r="AJ96" s="1283"/>
      <c r="AK96" s="1283"/>
      <c r="AL96" s="1283"/>
      <c r="AM96" s="1283"/>
      <c r="AN96" s="1283"/>
      <c r="AO96" s="1283"/>
      <c r="AP96" s="1283"/>
      <c r="AQ96" s="1283"/>
    </row>
    <row s="1877" customFormat="1" customHeight="1" ht="17.25" hidden="1">
      <c r="A97" s="306"/>
      <c r="C97" s="305"/>
      <c r="D97" s="1973"/>
      <c r="E97" s="1975"/>
      <c r="F97" s="1978"/>
      <c r="G97" s="1975"/>
      <c r="H97" s="1981"/>
      <c r="I97" s="1983"/>
      <c r="J97" s="1986"/>
      <c r="K97" s="1972"/>
      <c r="L97" s="1314"/>
      <c r="M97" s="1314"/>
      <c r="N97" s="1314"/>
      <c r="O97" s="1314"/>
      <c r="P97" s="1314"/>
      <c r="Q97" s="1314"/>
      <c r="R97" s="1314"/>
      <c r="S97" s="317"/>
      <c r="T97" s="317"/>
      <c r="U97" s="317"/>
      <c r="V97" s="317"/>
      <c r="W97" s="131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9"/>
      <c r="G98" s="1976"/>
      <c r="H98" s="1316"/>
      <c r="I98" s="1317"/>
      <c r="J98" s="1317"/>
      <c r="K98" s="1317"/>
      <c r="L98" s="1317"/>
      <c r="M98" s="1317"/>
      <c r="N98" s="1317"/>
      <c r="O98" s="1317"/>
      <c r="P98" s="1317"/>
      <c r="Q98" s="1317"/>
      <c r="R98" s="1317"/>
      <c r="S98" s="1318"/>
      <c r="T98" s="1318"/>
      <c r="U98" s="1318"/>
      <c r="V98" s="1318"/>
      <c r="W98" s="1319"/>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188"/>
      <c r="D99" s="1973">
        <v>2</v>
      </c>
      <c r="E99" s="1975" t="s">
        <v>251</v>
      </c>
      <c r="F99" s="1977" t="s">
        <v>56</v>
      </c>
      <c r="G99" s="1975"/>
      <c r="H99" s="1980"/>
      <c r="I99" s="1982"/>
      <c r="J99" s="1984"/>
      <c r="K99" s="1971"/>
      <c r="L99" s="1971"/>
      <c r="M99" s="1971"/>
      <c r="N99" s="1987"/>
      <c r="O99" s="1971"/>
      <c r="P99" s="1971"/>
      <c r="Q99" s="1971"/>
      <c r="R99" s="1990"/>
      <c r="S99" s="1971"/>
      <c r="T99" s="1487"/>
      <c r="U99" s="1487"/>
      <c r="V99" s="1489"/>
      <c r="W99" s="1313"/>
      <c r="X99" s="1283"/>
      <c r="Y99" s="1283"/>
      <c r="Z99" s="1283"/>
      <c r="AA99" s="1283"/>
      <c r="AB99" s="1283"/>
      <c r="AC99" s="1283" t="s">
        <v>252</v>
      </c>
      <c r="AD99" s="1283" t="s">
        <v>253</v>
      </c>
      <c r="AE99" s="1283" t="s">
        <v>254</v>
      </c>
      <c r="AF99" s="1283" t="s">
        <v>255</v>
      </c>
      <c r="AG99" s="1283"/>
      <c r="AH99" s="1283" t="str">
        <f>IF($E$99=0,"",$E$99)</f>
        <v>Тариф на транспортировку горячей воды</v>
      </c>
      <c r="AI99" s="1283" t="str">
        <f>IF($G$99=0,"",$G$99)</f>
        <v/>
      </c>
      <c r="AJ99" s="1283" t="str">
        <f>IF($J$99=0,"",$J$99)</f>
        <v/>
      </c>
      <c r="AK99" s="1283" t="str">
        <f>IF($K$99="нет","без дифференциации",IF($N$99=0,"",$N$99))</f>
        <v/>
      </c>
      <c r="AL99" s="1283" t="str">
        <f>IF($O$99="нет","без дифференциации",IF($R$99=0,"",$R$99))</f>
        <v/>
      </c>
      <c r="AM99" s="1283" t="str">
        <f>IF($S$99="нет","без дифференциации",IF($V$99=0,"",$V$99))</f>
        <v/>
      </c>
      <c r="AN99" s="1797">
        <f>$I$99</f>
        <v>0</v>
      </c>
      <c r="AO99" s="1283" t="str">
        <f>$I$99&amp;"."&amp;$M$99</f>
        <v>.</v>
      </c>
      <c r="AP99" s="1275" t="str">
        <f>$I$99&amp;"."&amp;$M$99&amp;"."&amp;$Q$99</f>
        <v>..</v>
      </c>
      <c r="AQ99" s="1275" t="str">
        <f>$I$99&amp;"."&amp;$M$99&amp;"."&amp;$Q$99&amp;"."&amp;$U$99</f>
        <v>...</v>
      </c>
    </row>
    <row s="1877" customFormat="1" customHeight="1" ht="17.25" hidden="1">
      <c r="A100" s="306"/>
      <c r="C100" s="305"/>
      <c r="D100" s="1973"/>
      <c r="E100" s="1975"/>
      <c r="F100" s="1978"/>
      <c r="G100" s="1975"/>
      <c r="H100" s="1981"/>
      <c r="I100" s="1983"/>
      <c r="J100" s="1985"/>
      <c r="K100" s="1972"/>
      <c r="L100" s="1972"/>
      <c r="M100" s="1972"/>
      <c r="N100" s="1988"/>
      <c r="O100" s="1972"/>
      <c r="P100" s="1972"/>
      <c r="Q100" s="1972"/>
      <c r="R100" s="1989"/>
      <c r="S100" s="1972"/>
      <c r="T100" s="1314"/>
      <c r="U100" s="1314"/>
      <c r="V100" s="1314"/>
      <c r="W100" s="131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row>
    <row s="1877" customFormat="1" customHeight="1" ht="17.25" hidden="1">
      <c r="A101" s="306"/>
      <c r="C101" s="305"/>
      <c r="D101" s="1974"/>
      <c r="E101" s="1976"/>
      <c r="F101" s="1978"/>
      <c r="G101" s="1976"/>
      <c r="H101" s="1981"/>
      <c r="I101" s="1983"/>
      <c r="J101" s="1986"/>
      <c r="K101" s="1972"/>
      <c r="L101" s="1972"/>
      <c r="M101" s="1972"/>
      <c r="N101" s="1989"/>
      <c r="O101" s="1972"/>
      <c r="P101" s="1488"/>
      <c r="Q101" s="1314"/>
      <c r="R101" s="1314"/>
      <c r="S101" s="317"/>
      <c r="T101" s="317"/>
      <c r="U101" s="317"/>
      <c r="V101" s="317"/>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314"/>
      <c r="M102" s="1314"/>
      <c r="N102" s="1314"/>
      <c r="O102" s="1314"/>
      <c r="P102" s="1314"/>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9"/>
      <c r="G103" s="1976"/>
      <c r="H103" s="1316"/>
      <c r="I103" s="1317"/>
      <c r="J103" s="1317"/>
      <c r="K103" s="1317"/>
      <c r="L103" s="1317"/>
      <c r="M103" s="1317"/>
      <c r="N103" s="1317"/>
      <c r="O103" s="1317"/>
      <c r="P103" s="1317"/>
      <c r="Q103" s="1317"/>
      <c r="R103" s="1317"/>
      <c r="S103" s="1318"/>
      <c r="T103" s="1318"/>
      <c r="U103" s="1318"/>
      <c r="V103" s="1318"/>
      <c r="W103" s="1319"/>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188"/>
      <c r="D104" s="1973">
        <v>3</v>
      </c>
      <c r="E104" s="1975" t="s">
        <v>256</v>
      </c>
      <c r="F104" s="1977" t="s">
        <v>56</v>
      </c>
      <c r="G104" s="1975"/>
      <c r="H104" s="1980"/>
      <c r="I104" s="1982"/>
      <c r="J104" s="1984"/>
      <c r="K104" s="1971"/>
      <c r="L104" s="1971"/>
      <c r="M104" s="1971"/>
      <c r="N104" s="1987"/>
      <c r="O104" s="1971"/>
      <c r="P104" s="1971"/>
      <c r="Q104" s="1971"/>
      <c r="R104" s="1990"/>
      <c r="S104" s="1971"/>
      <c r="T104" s="1487"/>
      <c r="U104" s="1487"/>
      <c r="V104" s="1489"/>
      <c r="W104" s="1313"/>
      <c r="X104" s="1283"/>
      <c r="Y104" s="1283"/>
      <c r="Z104" s="1283"/>
      <c r="AA104" s="1283"/>
      <c r="AB104" s="1283"/>
      <c r="AC104" s="1283" t="s">
        <v>257</v>
      </c>
      <c r="AD104" s="1283" t="s">
        <v>258</v>
      </c>
      <c r="AE104" s="1283" t="s">
        <v>259</v>
      </c>
      <c r="AF104" s="1283" t="s">
        <v>260</v>
      </c>
      <c r="AG104" s="1283"/>
      <c r="AH104" s="1283" t="str">
        <f>IF($E$104=0,"",$E$104)</f>
        <v>Тариф на подключение (технологическое присоединение) к централизованной системе горячего водоснабжения</v>
      </c>
      <c r="AI104" s="1283" t="str">
        <f>IF($G$104=0,"",$G$104)</f>
        <v/>
      </c>
      <c r="AJ104" s="1283" t="str">
        <f>IF($J$104=0,"",$J$104)</f>
        <v/>
      </c>
      <c r="AK104" s="1283" t="str">
        <f>IF($K$104="нет","без дифференциации",IF($N$104=0,"",$N$104))</f>
        <v/>
      </c>
      <c r="AL104" s="1283" t="str">
        <f>IF($O$104="нет","без дифференциации",IF($R$104=0,"",$R$104))</f>
        <v/>
      </c>
      <c r="AM104" s="1283" t="str">
        <f>IF($S$104="нет","без дифференциации",IF($V$104=0,"",$V$104))</f>
        <v/>
      </c>
      <c r="AN104" s="1797">
        <f>$I$104</f>
        <v>0</v>
      </c>
      <c r="AO104" s="1283" t="str">
        <f>$I$104&amp;"."&amp;$M$104</f>
        <v>.</v>
      </c>
      <c r="AP104" s="1275" t="str">
        <f>$I$104&amp;"."&amp;$M$104&amp;"."&amp;$Q$104</f>
        <v>..</v>
      </c>
      <c r="AQ104" s="1275" t="str">
        <f>$I$104&amp;"."&amp;$M$104&amp;"."&amp;$Q$104&amp;"."&amp;$U$104</f>
        <v>...</v>
      </c>
    </row>
    <row s="1877" customFormat="1" customHeight="1" ht="17.25" hidden="1">
      <c r="A105" s="306"/>
      <c r="C105" s="305"/>
      <c r="D105" s="1973"/>
      <c r="E105" s="1975"/>
      <c r="F105" s="1978"/>
      <c r="G105" s="1975"/>
      <c r="H105" s="1981"/>
      <c r="I105" s="1983"/>
      <c r="J105" s="1985"/>
      <c r="K105" s="1972"/>
      <c r="L105" s="1972"/>
      <c r="M105" s="1972"/>
      <c r="N105" s="1988"/>
      <c r="O105" s="1972"/>
      <c r="P105" s="1972"/>
      <c r="Q105" s="1972"/>
      <c r="R105" s="1989"/>
      <c r="S105" s="1972"/>
      <c r="T105" s="1314"/>
      <c r="U105" s="1314"/>
      <c r="V105" s="1314"/>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972"/>
      <c r="M106" s="1972"/>
      <c r="N106" s="1989"/>
      <c r="O106" s="1972"/>
      <c r="P106" s="1488"/>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8"/>
      <c r="G107" s="1976"/>
      <c r="H107" s="1981"/>
      <c r="I107" s="1983"/>
      <c r="J107" s="1986"/>
      <c r="K107" s="1972"/>
      <c r="L107" s="1314"/>
      <c r="M107" s="1314"/>
      <c r="N107" s="1314"/>
      <c r="O107" s="1314"/>
      <c r="P107" s="1314"/>
      <c r="Q107" s="1314"/>
      <c r="R107" s="1314"/>
      <c r="S107" s="317"/>
      <c r="T107" s="317"/>
      <c r="U107" s="317"/>
      <c r="V107" s="317"/>
      <c r="W107" s="131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305"/>
      <c r="D108" s="1974"/>
      <c r="E108" s="1976"/>
      <c r="F108" s="1979"/>
      <c r="G108" s="1976"/>
      <c r="H108" s="1316"/>
      <c r="I108" s="1317"/>
      <c r="J108" s="1317"/>
      <c r="K108" s="1317"/>
      <c r="L108" s="1317"/>
      <c r="M108" s="1317"/>
      <c r="N108" s="1317"/>
      <c r="O108" s="1317"/>
      <c r="P108" s="1317"/>
      <c r="Q108" s="1317"/>
      <c r="R108" s="1317"/>
      <c r="S108" s="1318"/>
      <c r="T108" s="1318"/>
      <c r="U108" s="1318"/>
      <c r="V108" s="1318"/>
      <c r="W108" s="1319"/>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row>
    <row s="1877" customFormat="1" customHeight="1" ht="11.25" hidden="1">
      <c r="A109" s="256"/>
      <c r="B109" s="256"/>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188"/>
      <c r="D110" s="1973">
        <v>1</v>
      </c>
      <c r="E110" s="1975" t="s">
        <v>261</v>
      </c>
      <c r="F110" s="1977" t="s">
        <v>56</v>
      </c>
      <c r="G110" s="1975"/>
      <c r="H110" s="1980"/>
      <c r="I110" s="1982"/>
      <c r="J110" s="1984"/>
      <c r="K110" s="1971"/>
      <c r="L110" s="1971"/>
      <c r="M110" s="1971"/>
      <c r="N110" s="1987"/>
      <c r="O110" s="1971"/>
      <c r="P110" s="1971"/>
      <c r="Q110" s="1971"/>
      <c r="R110" s="1990"/>
      <c r="S110" s="1971"/>
      <c r="T110" s="1487"/>
      <c r="U110" s="1487"/>
      <c r="V110" s="1489"/>
      <c r="W110" s="1313"/>
      <c r="Y110" s="1283"/>
      <c r="Z110" s="1283"/>
      <c r="AA110" s="1283"/>
      <c r="AB110" s="1283"/>
      <c r="AC110" s="1283" t="s">
        <v>262</v>
      </c>
      <c r="AD110" s="1283" t="s">
        <v>263</v>
      </c>
      <c r="AE110" s="1283" t="s">
        <v>264</v>
      </c>
      <c r="AF110" s="1283" t="s">
        <v>265</v>
      </c>
      <c r="AG110" s="1283"/>
      <c r="AH110" s="1283" t="str">
        <f>IF($E$110=0,"",$E$110)</f>
        <v>Тариф на водоотведение</v>
      </c>
      <c r="AI110" s="1283" t="str">
        <f>IF($G$110=0,"",$G$110)</f>
        <v/>
      </c>
      <c r="AJ110" s="1283" t="str">
        <f>IF($J$110=0,"",$J$110)</f>
        <v/>
      </c>
      <c r="AK110" s="1283" t="str">
        <f>IF($K$110="нет","без дифференциации",IF($N$110=0,"",$N$110))</f>
        <v/>
      </c>
      <c r="AL110" s="1283" t="str">
        <f>IF($O$110="нет","без дифференциации",IF($R$110=0,"",$R$110))</f>
        <v/>
      </c>
      <c r="AM110" s="1283" t="str">
        <f>IF($S$110="нет","без дифференциации",IF($V$110=0,"",$V$110))</f>
        <v/>
      </c>
      <c r="AN110" s="1283">
        <f>$I$110</f>
        <v>0</v>
      </c>
      <c r="AO110" s="1283" t="str">
        <f>$I$110&amp;"."&amp;$M$110</f>
        <v>.</v>
      </c>
      <c r="AP110" s="1283" t="str">
        <f>$I$110&amp;"."&amp;$M$110&amp;"."&amp;$Q$110</f>
        <v>..</v>
      </c>
      <c r="AQ110" s="1283" t="str">
        <f>$I$110&amp;"."&amp;$M$110&amp;"."&amp;$Q$110&amp;"."&amp;$U$110</f>
        <v>...</v>
      </c>
    </row>
    <row s="1877" customFormat="1" customHeight="1" ht="17.25" hidden="1">
      <c r="A111" s="306"/>
      <c r="C111" s="305"/>
      <c r="D111" s="1973"/>
      <c r="E111" s="1975"/>
      <c r="F111" s="1978"/>
      <c r="G111" s="1975"/>
      <c r="H111" s="1981"/>
      <c r="I111" s="1983"/>
      <c r="J111" s="1985"/>
      <c r="K111" s="1972"/>
      <c r="L111" s="1972"/>
      <c r="M111" s="1972"/>
      <c r="N111" s="1988"/>
      <c r="O111" s="1972"/>
      <c r="P111" s="1972"/>
      <c r="Q111" s="1972"/>
      <c r="R111" s="1989"/>
      <c r="S111" s="1972"/>
      <c r="T111" s="1314"/>
      <c r="U111" s="1314"/>
      <c r="V111" s="1314"/>
      <c r="W111" s="131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188"/>
      <c r="D112" s="1973"/>
      <c r="E112" s="1975"/>
      <c r="F112" s="1978"/>
      <c r="G112" s="1975"/>
      <c r="H112" s="1981"/>
      <c r="I112" s="1983"/>
      <c r="J112" s="1986"/>
      <c r="K112" s="1972"/>
      <c r="L112" s="1972"/>
      <c r="M112" s="1972"/>
      <c r="N112" s="1989"/>
      <c r="O112" s="1972"/>
      <c r="P112" s="1488"/>
      <c r="Q112" s="1314"/>
      <c r="R112" s="1314"/>
      <c r="S112" s="317"/>
      <c r="T112" s="317"/>
      <c r="U112" s="317"/>
      <c r="V112" s="317"/>
      <c r="W112" s="1315"/>
      <c r="Y112" s="1283"/>
      <c r="Z112" s="1283"/>
      <c r="AA112" s="1283"/>
      <c r="AB112" s="1283"/>
      <c r="AC112" s="1283"/>
      <c r="AD112" s="1283"/>
      <c r="AE112" s="1283"/>
      <c r="AF112" s="1283"/>
      <c r="AG112" s="1283"/>
      <c r="AH112" s="1283"/>
      <c r="AI112" s="1283"/>
      <c r="AJ112" s="1283"/>
      <c r="AK112" s="1283"/>
      <c r="AL112" s="1283"/>
      <c r="AM112" s="1283"/>
      <c r="AN112" s="1283"/>
      <c r="AO112" s="1283"/>
      <c r="AP112" s="1283"/>
      <c r="AQ112" s="1283"/>
    </row>
    <row s="1877" customFormat="1" customHeight="1" ht="17.25" hidden="1">
      <c r="A113" s="306"/>
      <c r="C113" s="305"/>
      <c r="D113" s="1973"/>
      <c r="E113" s="1975"/>
      <c r="F113" s="1978"/>
      <c r="G113" s="1975"/>
      <c r="H113" s="1981"/>
      <c r="I113" s="1983"/>
      <c r="J113" s="1986"/>
      <c r="K113" s="1972"/>
      <c r="L113" s="1314"/>
      <c r="M113" s="1314"/>
      <c r="N113" s="1314"/>
      <c r="O113" s="1314"/>
      <c r="P113" s="1314"/>
      <c r="Q113" s="1314"/>
      <c r="R113" s="1314"/>
      <c r="S113" s="317"/>
      <c r="T113" s="317"/>
      <c r="U113" s="317"/>
      <c r="V113" s="317"/>
      <c r="W113" s="131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9"/>
      <c r="G114" s="1976"/>
      <c r="H114" s="1316"/>
      <c r="I114" s="1317"/>
      <c r="J114" s="1317"/>
      <c r="K114" s="1317"/>
      <c r="L114" s="1317"/>
      <c r="M114" s="1317"/>
      <c r="N114" s="1317"/>
      <c r="O114" s="1317"/>
      <c r="P114" s="1317"/>
      <c r="Q114" s="1317"/>
      <c r="R114" s="1317"/>
      <c r="S114" s="1318"/>
      <c r="T114" s="1318"/>
      <c r="U114" s="1318"/>
      <c r="V114" s="1318"/>
      <c r="W114" s="1319"/>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188"/>
      <c r="D115" s="1973">
        <v>2</v>
      </c>
      <c r="E115" s="1975" t="s">
        <v>266</v>
      </c>
      <c r="F115" s="1977" t="s">
        <v>56</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267</v>
      </c>
      <c r="AD115" s="1283" t="s">
        <v>268</v>
      </c>
      <c r="AE115" s="1283" t="s">
        <v>269</v>
      </c>
      <c r="AF115" s="1283" t="s">
        <v>270</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hidden="1">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hidden="1">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188"/>
      <c r="D120" s="1973">
        <v>3</v>
      </c>
      <c r="E120" s="1975" t="s">
        <v>271</v>
      </c>
      <c r="F120" s="1977" t="s">
        <v>56</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272</v>
      </c>
      <c r="AD120" s="1283" t="s">
        <v>273</v>
      </c>
      <c r="AE120" s="1283" t="s">
        <v>274</v>
      </c>
      <c r="AF120" s="1283" t="s">
        <v>275</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hidden="1">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3">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Q73:Q74"/>
    <mergeCell ref="R73:R74"/>
    <mergeCell ref="S73:S74"/>
    <mergeCell ref="K73:K76"/>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G18:G22"/>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D18:D22"/>
    <mergeCell ref="E18:E22"/>
    <mergeCell ref="F18:F22"/>
    <mergeCell ref="D23:D27"/>
    <mergeCell ref="E23:E27"/>
    <mergeCell ref="F23:F27"/>
    <mergeCell ref="G23:G27"/>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D42:D46"/>
    <mergeCell ref="I42:I45"/>
    <mergeCell ref="J42:J45"/>
    <mergeCell ref="I37:I40"/>
    <mergeCell ref="J37:J40"/>
    <mergeCell ref="L37:L39"/>
    <mergeCell ref="M37:M39"/>
    <mergeCell ref="D37:D41"/>
    <mergeCell ref="D47:D51"/>
    <mergeCell ref="E47:E51"/>
    <mergeCell ref="F47:F51"/>
    <mergeCell ref="G47:G51"/>
    <mergeCell ref="H47:H50"/>
    <mergeCell ref="I47:I50"/>
    <mergeCell ref="J47:J50"/>
    <mergeCell ref="K47:K50"/>
    <mergeCell ref="L47:L49"/>
    <mergeCell ref="D28:D36"/>
    <mergeCell ref="E28:E36"/>
    <mergeCell ref="F28:F36"/>
    <mergeCell ref="P42:P43"/>
    <mergeCell ref="O37:O39"/>
    <mergeCell ref="Q42:Q43"/>
    <mergeCell ref="R42:R43"/>
    <mergeCell ref="O42:O44"/>
    <mergeCell ref="G28:G36"/>
    <mergeCell ref="S37:S38"/>
    <mergeCell ref="S42:S43"/>
    <mergeCell ref="E37:E41"/>
    <mergeCell ref="F37:F41"/>
    <mergeCell ref="H37:H40"/>
    <mergeCell ref="P37:P38"/>
    <mergeCell ref="Q37:Q38"/>
    <mergeCell ref="R37:R38"/>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E42:E46"/>
    <mergeCell ref="F42:F46"/>
    <mergeCell ref="H42:H45"/>
    <mergeCell ref="G42:G46"/>
    <mergeCell ref="M47:M49"/>
    <mergeCell ref="N47:N49"/>
    <mergeCell ref="O47:O49"/>
    <mergeCell ref="N37:N39"/>
    <mergeCell ref="D94:D98"/>
    <mergeCell ref="E94:E98"/>
    <mergeCell ref="F94:F98"/>
    <mergeCell ref="G94:G98"/>
    <mergeCell ref="H94:H97"/>
    <mergeCell ref="I94:I97"/>
    <mergeCell ref="J94:J97"/>
    <mergeCell ref="K94:K97"/>
    <mergeCell ref="L94:L96"/>
    <mergeCell ref="P52:P53"/>
    <mergeCell ref="Q52:Q53"/>
    <mergeCell ref="R52:R53"/>
    <mergeCell ref="S52:S53"/>
    <mergeCell ref="P47:P48"/>
    <mergeCell ref="Q47:Q48"/>
    <mergeCell ref="R47:R48"/>
    <mergeCell ref="S47:S48"/>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I28:I31"/>
    <mergeCell ref="L28:L30"/>
    <mergeCell ref="N28:N30"/>
    <mergeCell ref="J28:J31"/>
    <mergeCell ref="H28:H31"/>
    <mergeCell ref="M28:M30"/>
    <mergeCell ref="O28:O30"/>
    <mergeCell ref="S28:S29"/>
    <mergeCell ref="P28:P29"/>
    <mergeCell ref="Q28:Q29"/>
    <mergeCell ref="R28:R29"/>
    <mergeCell ref="K28:K31"/>
    <mergeCell ref="O32:O34"/>
    <mergeCell ref="P32:P33"/>
    <mergeCell ref="Q32:Q33"/>
    <mergeCell ref="R32:R33"/>
    <mergeCell ref="S32:S33"/>
    <mergeCell ref="H32:H35"/>
    <mergeCell ref="I32:I35"/>
    <mergeCell ref="J32:J35"/>
    <mergeCell ref="K32:K35"/>
    <mergeCell ref="L32:L34"/>
    <mergeCell ref="M32:M34"/>
    <mergeCell ref="N32:N34"/>
    <mergeCell ref="Q23:Q24"/>
    <mergeCell ref="R23:R24"/>
    <mergeCell ref="S23:S24"/>
    <mergeCell ref="P23:P24"/>
    <mergeCell ref="I23:I26"/>
    <mergeCell ref="H23:H26"/>
    <mergeCell ref="J23:J26"/>
    <mergeCell ref="K23:K26"/>
    <mergeCell ref="M23:M25"/>
    <mergeCell ref="O23:O25"/>
    <mergeCell ref="L23:L25"/>
    <mergeCell ref="N23:N25"/>
    <mergeCell ref="Q18:Q19"/>
    <mergeCell ref="R18:R19"/>
    <mergeCell ref="S18:S19"/>
    <mergeCell ref="P18:P19"/>
    <mergeCell ref="I18:I21"/>
    <mergeCell ref="H18:H21"/>
    <mergeCell ref="J18:J21"/>
    <mergeCell ref="K18:K21"/>
    <mergeCell ref="M18:M20"/>
    <mergeCell ref="O18:O20"/>
    <mergeCell ref="L18:L20"/>
    <mergeCell ref="N18:N20"/>
    <mergeCell ref="Q13:Q14"/>
    <mergeCell ref="R13:R14"/>
    <mergeCell ref="S13:S14"/>
    <mergeCell ref="P13:P14"/>
    <mergeCell ref="I13:I16"/>
    <mergeCell ref="H13:H16"/>
    <mergeCell ref="J13:J16"/>
    <mergeCell ref="K13:K16"/>
    <mergeCell ref="M13:M15"/>
    <mergeCell ref="O13:O15"/>
    <mergeCell ref="L13:L15"/>
    <mergeCell ref="N13:N15"/>
  </mergeCells>
  <dataValidations count="83">
    <dataValidation allowBlank="1" showInputMessage="1" showErrorMessage="1" prompt="Выберите виды деятельности, выполнив двойной щелчок левой кнопки мыши по ячейке." sqref="G13:G21 G22:G31 G36: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42:N44 N37:N39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47:J48 R47:R48 V47:W47 J42:J43 R37:R38 R42:R43 V37:W37 V42:W42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47:K48 O47:O48 S47:S48 K42:K43 O37:O38 O42:O43 S37:S38 S42:S43 F13:F21 F22:F31 F36:F56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B3B64-0565-7C7E-1DA5-42CC2463B76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276</v>
      </c>
      <c r="M2" s="1580" t="s">
        <v>277</v>
      </c>
      <c r="R2" s="1580" t="s">
        <v>278</v>
      </c>
      <c r="S2" s="1580" t="s">
        <v>277</v>
      </c>
      <c r="X2" s="1580" t="s">
        <v>276</v>
      </c>
      <c r="Y2" s="1580" t="s">
        <v>277</v>
      </c>
      <c r="AD2" s="1580" t="s">
        <v>276</v>
      </c>
      <c r="AE2" s="1580" t="s">
        <v>277</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279</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«РИР» Филиал в г. Северске</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280</v>
      </c>
      <c r="M8" s="2015"/>
      <c r="N8" s="2015"/>
      <c r="O8" s="2015"/>
      <c r="P8" s="2015"/>
      <c r="Q8" s="1584"/>
      <c r="R8" s="1932" t="s">
        <v>281</v>
      </c>
      <c r="S8" s="2016"/>
      <c r="T8" s="2016"/>
      <c r="U8" s="2016"/>
      <c r="V8" s="2016"/>
      <c r="W8" s="1584"/>
      <c r="X8" s="2017" t="s">
        <v>282</v>
      </c>
      <c r="Y8" s="2017"/>
      <c r="Z8" s="2017"/>
      <c r="AA8" s="2017"/>
      <c r="AB8" s="2017"/>
      <c r="AC8" s="1585"/>
      <c r="AD8" s="1953" t="s">
        <v>283</v>
      </c>
      <c r="AE8" s="1953"/>
      <c r="AF8" s="1953"/>
      <c r="AG8" s="1953"/>
      <c r="AH8" s="1937"/>
      <c r="AI8" s="1953" t="s">
        <v>284</v>
      </c>
      <c r="AJ8" s="0"/>
    </row>
    <row customHeight="1" ht="22.5">
      <c r="D9" s="1953"/>
      <c r="E9" s="1953"/>
      <c r="F9" s="2010" t="s">
        <v>88</v>
      </c>
      <c r="G9" s="2010" t="s">
        <v>127</v>
      </c>
      <c r="H9" s="2013"/>
      <c r="I9" s="2014"/>
      <c r="J9" s="1937"/>
      <c r="K9" s="1586"/>
      <c r="L9" s="1953" t="s">
        <v>285</v>
      </c>
      <c r="M9" s="1937"/>
      <c r="N9" s="2011" t="s">
        <v>87</v>
      </c>
      <c r="O9" s="2012"/>
      <c r="P9" s="1953" t="s">
        <v>128</v>
      </c>
      <c r="Q9" s="1583"/>
      <c r="R9" s="1953" t="s">
        <v>285</v>
      </c>
      <c r="S9" s="1937"/>
      <c r="T9" s="2011" t="s">
        <v>87</v>
      </c>
      <c r="U9" s="2012"/>
      <c r="V9" s="1953" t="s">
        <v>128</v>
      </c>
      <c r="W9" s="1583"/>
      <c r="X9" s="1953" t="s">
        <v>285</v>
      </c>
      <c r="Y9" s="1937"/>
      <c r="Z9" s="2011" t="s">
        <v>87</v>
      </c>
      <c r="AA9" s="2012"/>
      <c r="AB9" s="1953" t="s">
        <v>286</v>
      </c>
      <c r="AC9" s="1583"/>
      <c r="AD9" s="1953" t="s">
        <v>285</v>
      </c>
      <c r="AE9" s="1937"/>
      <c r="AF9" s="2011" t="s">
        <v>87</v>
      </c>
      <c r="AG9" s="2012"/>
      <c r="AH9" s="1937" t="s">
        <v>286</v>
      </c>
      <c r="AI9" s="1953"/>
      <c r="AJ9" s="0"/>
    </row>
    <row customHeight="1" ht="22.5">
      <c r="D10" s="2010"/>
      <c r="E10" s="2010"/>
      <c r="F10" s="2018"/>
      <c r="G10" s="2018"/>
      <c r="H10" s="2019"/>
      <c r="I10" s="2020"/>
      <c r="J10" s="2011"/>
      <c r="K10" s="1586"/>
      <c r="L10" s="1604" t="s">
        <v>287</v>
      </c>
      <c r="M10" s="1600" t="s">
        <v>288</v>
      </c>
      <c r="N10" s="2013"/>
      <c r="O10" s="2014"/>
      <c r="P10" s="2010"/>
      <c r="Q10" s="1583"/>
      <c r="R10" s="1604" t="s">
        <v>287</v>
      </c>
      <c r="S10" s="1600" t="s">
        <v>288</v>
      </c>
      <c r="T10" s="2013"/>
      <c r="U10" s="2014"/>
      <c r="V10" s="2010"/>
      <c r="W10" s="1583"/>
      <c r="X10" s="1604" t="s">
        <v>287</v>
      </c>
      <c r="Y10" s="1600" t="s">
        <v>288</v>
      </c>
      <c r="Z10" s="2013"/>
      <c r="AA10" s="2014"/>
      <c r="AB10" s="2010"/>
      <c r="AC10" s="1583"/>
      <c r="AD10" s="1604" t="s">
        <v>287</v>
      </c>
      <c r="AE10" s="1600" t="s">
        <v>288</v>
      </c>
      <c r="AF10" s="2013"/>
      <c r="AG10" s="2014"/>
      <c r="AH10" s="2011"/>
      <c r="AI10" s="2010"/>
      <c r="AJ10" s="0"/>
      <c r="AK10" s="233" t="s">
        <v>289</v>
      </c>
      <c r="AL10" s="233" t="s">
        <v>129</v>
      </c>
    </row>
    <row customHeight="1" ht="14.25">
      <c r="D11" s="2021" t="s">
        <v>108</v>
      </c>
      <c r="E11" s="2023" t="s">
        <v>290</v>
      </c>
      <c r="F11" s="2023" t="s">
        <v>291</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290</v>
      </c>
      <c r="F17" s="2023" t="s">
        <v>292</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290</v>
      </c>
      <c r="F23" s="2023" t="s">
        <v>293</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290</v>
      </c>
      <c r="F29" s="2023" t="s">
        <v>294</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290</v>
      </c>
      <c r="F35" s="2023" t="s">
        <v>295</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AE71A-3EBE-1D87-E857-BF082CC6DC8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296</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«РИР» Филиал в г. Северске</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297</v>
      </c>
      <c r="E8" s="2039"/>
      <c r="F8" s="2039"/>
      <c r="G8" s="2043" t="s">
        <v>298</v>
      </c>
    </row>
    <row customHeight="1" ht="11.25">
      <c r="A9" s="453"/>
      <c r="B9" s="498"/>
      <c r="C9" s="453"/>
      <c r="D9" s="468" t="s">
        <v>87</v>
      </c>
      <c r="E9" s="442" t="s">
        <v>299</v>
      </c>
      <c r="F9" s="442" t="s">
        <v>300</v>
      </c>
      <c r="G9" s="2044"/>
    </row>
    <row customHeight="1" ht="12" hidden="1">
      <c r="A10" s="453"/>
      <c r="B10" s="498"/>
      <c r="C10" s="453"/>
      <c r="D10" s="460"/>
      <c r="E10" s="460"/>
      <c r="F10" s="460"/>
      <c r="G10" s="460"/>
    </row>
    <row customHeight="1" ht="22.5" hidden="1">
      <c r="A11" s="453"/>
      <c r="B11" s="498"/>
      <c r="C11" s="453"/>
      <c r="D11" s="1004" t="s">
        <v>108</v>
      </c>
      <c r="E11" s="1007" t="s">
        <v>301</v>
      </c>
      <c r="F11" s="1006" t="str">
        <f>IF(region_name="","",region_name)</f>
        <v>Томская область</v>
      </c>
      <c r="G11" s="1007" t="s">
        <v>302</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303</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304</v>
      </c>
      <c r="E14" s="1005" t="s">
        <v>305</v>
      </c>
      <c r="F14" s="1006" t="str">
        <f>IF(inn="","",inn)</f>
        <v>7706757331</v>
      </c>
      <c r="G14" s="1007" t="s">
        <v>306</v>
      </c>
      <c r="H14" s="471"/>
    </row>
    <row customHeight="1" ht="22.5" hidden="1">
      <c r="A15" s="453"/>
      <c r="B15" s="498"/>
      <c r="C15" s="453"/>
      <c r="D15" s="1004" t="s">
        <v>307</v>
      </c>
      <c r="E15" s="1005" t="s">
        <v>308</v>
      </c>
      <c r="F15" s="1006" t="str">
        <f>IF(kpp="","",kpp)</f>
        <v>702443001</v>
      </c>
      <c r="G15" s="1007" t="s">
        <v>309</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310</v>
      </c>
      <c r="F19" s="439" t="s">
        <v>303</v>
      </c>
      <c r="G19" s="440" t="s">
        <v>311</v>
      </c>
      <c r="H19" s="471"/>
      <c r="I19" s="846"/>
    </row>
    <row customHeight="1" ht="33.75" hidden="1">
      <c r="A20" s="2040"/>
      <c r="B20" s="498"/>
      <c r="C20" s="2045"/>
      <c r="D20" s="441" t="s">
        <v>312</v>
      </c>
      <c r="E20" s="435" t="s">
        <v>313</v>
      </c>
      <c r="F20" s="875" t="s">
        <v>24</v>
      </c>
      <c r="G20" s="470"/>
      <c r="H20" s="471"/>
      <c r="I20" s="846"/>
    </row>
    <row customHeight="1" ht="22.5" hidden="1">
      <c r="A21" s="2040"/>
      <c r="B21" s="498"/>
      <c r="C21" s="2045"/>
      <c r="D21" s="441" t="s">
        <v>314</v>
      </c>
      <c r="E21" s="435" t="s">
        <v>315</v>
      </c>
      <c r="F21" s="1757" t="s">
        <v>24</v>
      </c>
      <c r="G21" s="440" t="s">
        <v>316</v>
      </c>
      <c r="H21" s="471"/>
      <c r="I21" s="846"/>
    </row>
    <row customHeight="1" ht="22.5" hidden="1">
      <c r="A22" s="2040"/>
      <c r="B22" s="498"/>
      <c r="C22" s="2045"/>
      <c r="D22" s="441" t="s">
        <v>317</v>
      </c>
      <c r="E22" s="435" t="s">
        <v>318</v>
      </c>
      <c r="F22" s="875" t="s">
        <v>24</v>
      </c>
      <c r="G22" s="470"/>
      <c r="H22" s="471"/>
      <c r="I22" s="846"/>
    </row>
    <row customHeight="1" ht="22.5" hidden="1">
      <c r="A23" s="2040"/>
      <c r="B23" s="498"/>
      <c r="C23" s="2045"/>
      <c r="D23" s="441" t="s">
        <v>319</v>
      </c>
      <c r="E23" s="435" t="s">
        <v>320</v>
      </c>
      <c r="F23" s="875" t="s">
        <v>24</v>
      </c>
      <c r="G23" s="440" t="s">
        <v>321</v>
      </c>
      <c r="H23" s="471"/>
      <c r="I23" s="846"/>
    </row>
    <row s="497" customFormat="1" customHeight="1" ht="24.75" hidden="1">
      <c r="A24" s="453"/>
      <c r="B24" s="498"/>
      <c r="C24" s="498"/>
      <c r="D24" s="1001" t="s">
        <v>89</v>
      </c>
      <c r="E24" s="1003" t="s">
        <v>322</v>
      </c>
      <c r="F24" s="1008" t="s">
        <v>303</v>
      </c>
      <c r="G24" s="1003"/>
    </row>
    <row s="497" customFormat="1" customHeight="1" ht="11.25" hidden="1">
      <c r="A25" s="453"/>
      <c r="B25" s="498"/>
      <c r="C25" s="498"/>
      <c r="D25" s="1001" t="s">
        <v>323</v>
      </c>
      <c r="E25" s="1002" t="s">
        <v>324</v>
      </c>
      <c r="F25" s="1008" t="s">
        <v>303</v>
      </c>
      <c r="G25" s="1003"/>
    </row>
    <row s="497" customFormat="1" customHeight="1" ht="11.25" hidden="1">
      <c r="A26" s="453"/>
      <c r="B26" s="498"/>
      <c r="C26" s="498"/>
      <c r="D26" s="1001" t="s">
        <v>325</v>
      </c>
      <c r="E26" s="1009" t="s">
        <v>326</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327</v>
      </c>
      <c r="E27" s="1009" t="s">
        <v>328</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329</v>
      </c>
      <c r="E28" s="1009" t="s">
        <v>330</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331</v>
      </c>
      <c r="E29" s="1002" t="s">
        <v>332</v>
      </c>
      <c r="F29" s="1010"/>
      <c r="G29" s="1003"/>
    </row>
    <row s="497" customFormat="1" customHeight="1" ht="11.25" hidden="1">
      <c r="A30" s="453"/>
      <c r="B30" s="498"/>
      <c r="C30" s="498"/>
      <c r="D30" s="1001" t="s">
        <v>333</v>
      </c>
      <c r="E30" s="1002" t="s">
        <v>334</v>
      </c>
      <c r="F30" s="1010"/>
      <c r="G30" s="1003"/>
    </row>
    <row s="497" customFormat="1" customHeight="1" ht="11.25" hidden="1">
      <c r="A31" s="453"/>
      <c r="B31" s="498"/>
      <c r="C31" s="498"/>
      <c r="D31" s="1001" t="s">
        <v>335</v>
      </c>
      <c r="E31" s="1002" t="s">
        <v>336</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303</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337</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337</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303</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338</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339</v>
      </c>
      <c r="H43" s="471"/>
    </row>
    <row customHeight="1" ht="22.5">
      <c r="A44" s="453"/>
      <c r="B44" s="498"/>
      <c r="C44" s="453"/>
      <c r="D44" s="436">
        <f>D43+1</f>
        <v>12</v>
      </c>
      <c r="E44" s="434" t="s">
        <v>340</v>
      </c>
      <c r="F44" s="439" t="s">
        <v>303</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341</v>
      </c>
      <c r="H45" s="471"/>
    </row>
    <row customHeight="1" ht="22.5">
      <c r="A46" s="2036"/>
      <c r="B46" s="498"/>
      <c r="C46" s="488"/>
      <c r="D46" s="436" t="str">
        <f>D44&amp;".2"</f>
        <v>12.2</v>
      </c>
      <c r="E46" s="438" t="s">
        <v>342</v>
      </c>
      <c r="F46" s="486"/>
      <c r="G46" s="433" t="s">
        <v>343</v>
      </c>
      <c r="H46" s="471"/>
    </row>
    <row customHeight="1" ht="22.5">
      <c r="A47" s="2036"/>
      <c r="B47" s="498"/>
      <c r="C47" s="488"/>
      <c r="D47" s="436" t="str">
        <f>D44&amp;".3"</f>
        <v>12.3</v>
      </c>
      <c r="E47" s="438" t="s">
        <v>344</v>
      </c>
      <c r="F47" s="486"/>
      <c r="G47" s="433" t="s">
        <v>345</v>
      </c>
      <c r="H47" s="471"/>
    </row>
    <row customHeight="1" ht="22.5">
      <c r="A48" s="2036"/>
      <c r="B48" s="498"/>
      <c r="C48" s="488"/>
      <c r="D48" s="436" t="str">
        <f>IF(TEMPLATE_SPHERE="TKO",D44&amp;".0",D44&amp;".4")</f>
        <v>12.4</v>
      </c>
      <c r="E48" s="432" t="s">
        <v>346</v>
      </c>
      <c r="F48" s="1710"/>
      <c r="G48" s="1786" t="s">
        <v>347</v>
      </c>
      <c r="H48" s="471"/>
    </row>
    <row customHeight="1" ht="22.5">
      <c r="A49" s="453"/>
      <c r="B49" s="498"/>
      <c r="C49" s="453"/>
      <c r="D49" s="463"/>
      <c r="E49" s="412" t="s">
        <v>348</v>
      </c>
      <c r="F49" s="464"/>
      <c r="G49" s="1786" t="s">
        <v>349</v>
      </c>
      <c r="H49" s="472"/>
    </row>
    <row customHeight="1" ht="22.5">
      <c r="A50" s="852"/>
      <c r="B50" s="498"/>
      <c r="C50" s="488"/>
      <c r="D50" s="436">
        <f>D44+1</f>
        <v>13</v>
      </c>
      <c r="E50" s="524" t="s">
        <v>350</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BA84B-AFDF-E275-897B-8E7A7CFF05D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351</v>
      </c>
      <c r="I1" s="2064"/>
      <c r="J1" s="2064"/>
      <c r="K1" s="2064"/>
      <c r="L1" s="2064"/>
      <c r="M1" s="2064"/>
      <c r="N1" s="2064"/>
      <c r="O1" s="2064"/>
      <c r="P1" s="2064"/>
      <c r="Q1" s="2064"/>
      <c r="R1" s="2064"/>
      <c r="T1" s="2064" t="s">
        <v>352</v>
      </c>
      <c r="U1" s="2064"/>
      <c r="V1" s="2064"/>
      <c r="X1" s="2064" t="s">
        <v>353</v>
      </c>
      <c r="Y1" s="2064"/>
      <c r="Z1" s="2064"/>
      <c r="AB1" s="2064" t="s">
        <v>354</v>
      </c>
      <c r="AC1" s="2064"/>
    </row>
    <row customHeight="1" ht="14.25" hidden="1"/>
    <row s="1638" customFormat="1" customHeight="1" ht="6">
      <c r="C3" s="696"/>
      <c r="D3" s="697"/>
      <c r="E3" s="697"/>
      <c r="F3" s="697"/>
      <c r="G3" s="697"/>
      <c r="H3" s="697" t="s">
        <v>355</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«РИР» Филиал в г. Северске</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297</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298</v>
      </c>
      <c r="AF7" s="2049" t="s">
        <v>298</v>
      </c>
      <c r="AG7" s="2049" t="s">
        <v>298</v>
      </c>
      <c r="AH7" s="2049" t="s">
        <v>298</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356</v>
      </c>
      <c r="I8" s="2057" t="s">
        <v>357</v>
      </c>
      <c r="J8" s="2049" t="s">
        <v>358</v>
      </c>
      <c r="K8" s="2049"/>
      <c r="L8" s="2049"/>
      <c r="M8" s="2050"/>
      <c r="N8" s="2049" t="s">
        <v>359</v>
      </c>
      <c r="O8" s="2049"/>
      <c r="P8" s="2049" t="s">
        <v>360</v>
      </c>
      <c r="Q8" s="2049"/>
      <c r="R8" s="2053" t="s">
        <v>361</v>
      </c>
      <c r="S8" s="818"/>
      <c r="T8" s="2051" t="s">
        <v>362</v>
      </c>
      <c r="U8" s="2051" t="s">
        <v>363</v>
      </c>
      <c r="V8" s="2051" t="s">
        <v>364</v>
      </c>
      <c r="W8" s="820"/>
      <c r="X8" s="2051" t="s">
        <v>365</v>
      </c>
      <c r="Y8" s="2051" t="s">
        <v>366</v>
      </c>
      <c r="Z8" s="2051" t="s">
        <v>367</v>
      </c>
      <c r="AA8" s="820"/>
      <c r="AB8" s="2051" t="s">
        <v>368</v>
      </c>
      <c r="AC8" s="2051" t="s">
        <v>361</v>
      </c>
      <c r="AD8" s="820"/>
      <c r="AE8" s="2049"/>
      <c r="AF8" s="2049"/>
      <c r="AG8" s="2049"/>
      <c r="AH8" s="2049"/>
    </row>
    <row customHeight="1" ht="43.5">
      <c r="C9" s="446"/>
      <c r="D9" s="1953"/>
      <c r="E9" s="2049"/>
      <c r="F9" s="2049"/>
      <c r="G9" s="823"/>
      <c r="H9" s="2056"/>
      <c r="I9" s="2058"/>
      <c r="J9" s="421" t="s">
        <v>369</v>
      </c>
      <c r="K9" s="421" t="s">
        <v>370</v>
      </c>
      <c r="L9" s="421" t="s">
        <v>371</v>
      </c>
      <c r="M9" s="427" t="s">
        <v>372</v>
      </c>
      <c r="N9" s="421" t="s">
        <v>373</v>
      </c>
      <c r="O9" s="421" t="s">
        <v>372</v>
      </c>
      <c r="P9" s="421" t="s">
        <v>374</v>
      </c>
      <c r="Q9" s="421" t="s">
        <v>372</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375</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376</v>
      </c>
      <c r="AF12" s="2059" t="s">
        <v>377</v>
      </c>
      <c r="AG12" s="2059" t="s">
        <v>378</v>
      </c>
      <c r="AH12" s="2059" t="s">
        <v>379</v>
      </c>
      <c r="AI12" s="443"/>
      <c r="AM12" s="507"/>
      <c r="AP12" s="496" t="s">
        <v>380</v>
      </c>
      <c r="AQ12" s="496" t="s">
        <v>380</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85257-5274-4E37-49E8-37ECC1ACC81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351</v>
      </c>
      <c r="I1" s="2064"/>
    </row>
    <row s="1660" customFormat="1" customHeight="1" ht="14.25" hidden="1">
      <c r="C2" s="1644"/>
      <c r="D2" s="2068" t="s">
        <v>108</v>
      </c>
      <c r="E2" s="2070"/>
      <c r="F2" s="1650"/>
      <c r="G2" s="1645" t="s">
        <v>108</v>
      </c>
      <c r="H2" s="1648"/>
      <c r="I2" s="1646"/>
      <c r="L2" s="1647"/>
      <c r="M2" s="1647"/>
      <c r="N2" s="1647"/>
      <c r="O2" s="1647" t="s">
        <v>381</v>
      </c>
      <c r="P2" s="1647"/>
      <c r="Q2" s="1647"/>
      <c r="R2" s="1649" t="s">
        <v>380</v>
      </c>
      <c r="S2" s="1649" t="s">
        <v>380</v>
      </c>
      <c r="T2" s="1647"/>
      <c r="U2" s="1647"/>
    </row>
    <row s="1660" customFormat="1" customHeight="1" ht="14.25" hidden="1">
      <c r="C3" s="1644"/>
      <c r="D3" s="2069"/>
      <c r="E3" s="2071"/>
      <c r="F3" s="402"/>
      <c r="G3" s="863"/>
      <c r="H3" s="863" t="s">
        <v>382</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355</v>
      </c>
      <c r="I5" s="697"/>
      <c r="J5" s="697"/>
      <c r="L5" s="1639"/>
      <c r="M5" s="1639"/>
      <c r="N5" s="1639"/>
      <c r="O5" s="1639"/>
      <c r="P5" s="1639"/>
      <c r="Q5" s="1639"/>
      <c r="R5" s="1639"/>
      <c r="S5" s="1639"/>
      <c r="T5" s="1639"/>
      <c r="U5" s="1639"/>
    </row>
    <row customHeight="1" ht="27.75">
      <c r="C6" s="1533"/>
      <c r="D6" s="2067" t="s">
        <v>383</v>
      </c>
      <c r="E6" s="2067"/>
      <c r="F6" s="2067"/>
      <c r="G6" s="2067"/>
      <c r="H6" s="2067"/>
      <c r="I6" s="2067"/>
      <c r="J6" s="487"/>
      <c r="K6" s="1640"/>
    </row>
    <row customHeight="1" ht="17.25">
      <c r="C7" s="1533"/>
      <c r="D7" s="2035" t="str">
        <f>IF(org=0,"Не определено",org)</f>
        <v>АО «РИР» Филиал в г. Северске</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297</v>
      </c>
      <c r="E10" s="2065"/>
      <c r="F10" s="2065"/>
      <c r="G10" s="2065"/>
      <c r="H10" s="2065"/>
      <c r="I10" s="2065"/>
      <c r="J10" s="2049" t="s">
        <v>298</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384</v>
      </c>
      <c r="I11" s="2010" t="s">
        <v>385</v>
      </c>
      <c r="J11" s="2049"/>
    </row>
    <row customHeight="1" ht="14.25">
      <c r="C12" s="1533"/>
      <c r="D12" s="1953"/>
      <c r="E12" s="2049"/>
      <c r="F12" s="2019"/>
      <c r="G12" s="2020"/>
      <c r="H12" s="2072"/>
      <c r="I12" s="2072"/>
      <c r="J12" s="2049"/>
    </row>
    <row s="1666" customFormat="1" customHeight="1" ht="11.25" hidden="1">
      <c r="C13" s="494"/>
      <c r="D13" s="495" t="s">
        <v>375</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386</v>
      </c>
      <c r="K14" s="1632"/>
      <c r="R14" s="496" t="s">
        <v>380</v>
      </c>
      <c r="S14" s="496" t="s">
        <v>380</v>
      </c>
    </row>
    <row customHeight="1" ht="14.25">
      <c r="A15" s="1632"/>
      <c r="C15" s="1533"/>
      <c r="D15" s="2069"/>
      <c r="E15" s="2071"/>
      <c r="F15" s="402"/>
      <c r="G15" s="863"/>
      <c r="H15" s="863" t="s">
        <v>382</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20DF9-6BD2-2DE1-3DFC-9F9C9F543D4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387</v>
      </c>
      <c r="F4" s="2073"/>
      <c r="G4" s="2074"/>
      <c r="H4" s="2074"/>
      <c r="I4" s="2075"/>
      <c r="J4" s="487"/>
      <c r="K4" s="449"/>
      <c r="L4" s="449"/>
    </row>
    <row s="1660" customFormat="1" customHeight="1" ht="17.25">
      <c r="A5" s="754"/>
      <c r="D5" s="816"/>
      <c r="E5" s="2061" t="str">
        <f>IF(org=0,"Не определено",org)</f>
        <v>АО «РИР» Филиал в г. Северске</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297</v>
      </c>
      <c r="F7" s="2043"/>
      <c r="G7" s="2044"/>
      <c r="H7" s="2044"/>
      <c r="I7" s="2044"/>
      <c r="J7" s="2044"/>
      <c r="K7" s="2044"/>
      <c r="L7" s="2049" t="s">
        <v>298</v>
      </c>
    </row>
    <row customHeight="1" ht="45">
      <c r="D8" s="446"/>
      <c r="E8" s="469" t="s">
        <v>87</v>
      </c>
      <c r="F8" s="817"/>
      <c r="G8" s="461" t="s">
        <v>85</v>
      </c>
      <c r="H8" s="461" t="s">
        <v>86</v>
      </c>
      <c r="I8" s="411" t="s">
        <v>84</v>
      </c>
      <c r="J8" s="411" t="s">
        <v>388</v>
      </c>
      <c r="K8" s="411" t="s">
        <v>389</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390</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391</v>
      </c>
      <c r="Q12" s="512" t="s">
        <v>392</v>
      </c>
      <c r="R12" s="513" t="s">
        <v>393</v>
      </c>
      <c r="S12" s="507" t="s">
        <v>394</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8B6F1-93D8-59EB-FECF-02367937278D}" mc:Ignorable="x14ac xr xr2 xr3">
  <sheetPr>
    <tabColor theme="6" tint="0.4"/>
  </sheetPr>
  <dimension ref="A1:AZ64"/>
  <sheetViews>
    <sheetView topLeftCell="S25" showGridLines="0" zoomScale="90" workbookViewId="0">
      <selection activeCell="AD43" sqref="AD43:AT4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3.33203125" customWidth="1"/>
    <col min="35" max="35" style="1660" width="3.7109375" customWidth="1"/>
    <col min="36" max="36" style="1660" width="11.7109375" customWidth="1"/>
    <col min="37" max="37" style="1660" width="8.57421875" customWidth="1"/>
    <col min="42" max="42" width="13.65234375" customWidth="1"/>
    <col min="44" max="44" width="13.652343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395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397</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401</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402</v>
      </c>
      <c r="M6" s="533"/>
      <c r="P6" s="2093">
        <v>1</v>
      </c>
      <c r="Q6" s="1322"/>
      <c r="R6" s="344"/>
      <c r="S6" s="1326">
        <f>$I6</f>
      </c>
      <c r="T6" s="266" t="s">
        <v>403</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404</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26">
        <f>$J7</f>
      </c>
      <c r="T7" s="267" t="s">
        <v>406</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407</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409</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410</v>
      </c>
      <c r="U10" s="359"/>
      <c r="V10" s="359"/>
      <c r="W10" s="359"/>
      <c r="X10" s="359"/>
      <c r="Y10" s="359"/>
      <c r="Z10" s="359"/>
      <c r="AA10" s="359"/>
      <c r="AB10" s="359"/>
      <c r="AC10" s="359"/>
      <c r="AD10" s="359"/>
      <c r="AE10" s="359"/>
      <c r="AF10" s="359"/>
      <c r="AG10" s="359"/>
      <c r="AH10" s="359"/>
      <c r="AI10" s="359"/>
      <c r="AJ10" s="359"/>
      <c r="AK10" s="359"/>
      <c r="AL10" s="2491"/>
      <c r="AM10" s="2492"/>
      <c r="AN10" s="2493"/>
      <c r="AO10" s="2494"/>
      <c r="AP10" s="2495"/>
      <c r="AQ10" s="2496"/>
      <c r="AR10" s="2497"/>
      <c r="AS10" s="2498"/>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411</v>
      </c>
      <c r="U11" s="359"/>
      <c r="V11" s="359"/>
      <c r="W11" s="359"/>
      <c r="X11" s="359"/>
      <c r="Y11" s="359"/>
      <c r="Z11" s="359"/>
      <c r="AA11" s="359"/>
      <c r="AB11" s="359"/>
      <c r="AC11" s="358"/>
      <c r="AD11" s="359"/>
      <c r="AE11" s="359"/>
      <c r="AF11" s="359"/>
      <c r="AG11" s="359"/>
      <c r="AH11" s="359"/>
      <c r="AI11" s="359"/>
      <c r="AJ11" s="359"/>
      <c r="AK11" s="358"/>
      <c r="AL11" s="2499"/>
      <c r="AM11" s="2500"/>
      <c r="AN11" s="2501"/>
      <c r="AO11" s="2502"/>
      <c r="AP11" s="2503"/>
      <c r="AQ11" s="2504"/>
      <c r="AR11" s="2505"/>
      <c r="AS11" s="2506"/>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412</v>
      </c>
      <c r="U12" s="359"/>
      <c r="V12" s="359"/>
      <c r="W12" s="359"/>
      <c r="X12" s="359"/>
      <c r="Y12" s="359"/>
      <c r="Z12" s="359"/>
      <c r="AA12" s="359"/>
      <c r="AB12" s="359"/>
      <c r="AC12" s="358"/>
      <c r="AD12" s="359"/>
      <c r="AE12" s="359"/>
      <c r="AF12" s="359"/>
      <c r="AG12" s="359"/>
      <c r="AH12" s="359"/>
      <c r="AI12" s="359"/>
      <c r="AJ12" s="359"/>
      <c r="AK12" s="358"/>
      <c r="AL12" s="2507"/>
      <c r="AM12" s="2508"/>
      <c r="AN12" s="2509"/>
      <c r="AO12" s="2510"/>
      <c r="AP12" s="2511"/>
      <c r="AQ12" s="2512"/>
      <c r="AR12" s="2513"/>
      <c r="AS12" s="2514"/>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179</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180</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181</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P17" s="1328"/>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P18" s="1328"/>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P19" s="1328"/>
      <c r="AK19" s="315"/>
      <c r="AL19" s="1660"/>
      <c r="AM19" s="1660"/>
      <c r="AN19" s="1660"/>
      <c r="AO19" s="1660"/>
      <c r="AP19" s="1660"/>
      <c r="AQ19" s="1660"/>
      <c r="AR19" s="1660"/>
      <c r="AS19" s="1660"/>
    </row>
    <row s="1383" customFormat="1" customHeight="1" ht="22.5" hidden="1">
      <c r="L20" s="1346"/>
      <c r="M20" s="1379"/>
      <c r="N20" s="1379"/>
      <c r="O20" s="1384" t="s">
        <v>413</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L22" s="1383"/>
      <c r="AM22" s="1383"/>
      <c r="AN22" s="1383"/>
      <c r="AO22" s="1383"/>
      <c r="AP22" s="1383"/>
      <c r="AQ22" s="1387" t="s">
        <v>416</v>
      </c>
      <c r="AR22" s="1383"/>
      <c r="AS22" s="1387" t="s">
        <v>417</v>
      </c>
      <c r="AV22" s="507"/>
      <c r="AW22" s="507"/>
      <c r="AX22" s="507"/>
      <c r="AY22" s="507"/>
      <c r="AZ22" s="507"/>
    </row>
    <row customHeight="1" ht="14.25" hidden="1">
      <c r="O23" s="1381"/>
      <c r="P23" s="1328"/>
      <c r="AL23" s="1660"/>
      <c r="AM23" s="1660"/>
      <c r="AN23" s="1660"/>
      <c r="AO23" s="1660"/>
      <c r="AP23" s="1660"/>
      <c r="AQ23" s="1660"/>
      <c r="AR23" s="1660"/>
      <c r="AS23" s="1660"/>
    </row>
    <row customHeight="1" ht="14.25" hidden="1">
      <c r="O24" s="1381"/>
      <c r="P24" s="1328"/>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2082" t="str">
        <f>IF(TITLE_NAME_OR_PR_CHANGE="",IF(TITLE_NAME_OR_PR="","",TITLE_NAME_OR_PR),TITLE_NAME_OR_PR_CHANGE)</f>
        <v>Департамент тарифного регулирования Томской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2081" t="str">
        <f>IF(TITLE_DATE_PR_CHANGE="",IF(TITLE_DATE_PR="","",TITLE_DATE_PR),TITLE_DATE_PR_CHANGE)</f>
        <v>45280.672581018516</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№9-142/9(554)</v>
      </c>
      <c r="W31" s="2082"/>
      <c r="X31" s="2082"/>
      <c r="Y31" s="2082"/>
      <c r="Z31" s="2082"/>
      <c r="AA31" s="2082"/>
      <c r="AB31" s="2082"/>
      <c r="AC31" s="314"/>
      <c r="AD31" s="2082" t="str">
        <f>IF(TITLE_NUMBER_PR_CHANGE="",IF(TITLE_NUMBER_PR="","",TITLE_NUMBER_PR),TITLE_NUMBER_PR_CHANGE)</f>
        <v>№9-142/9(554)</v>
      </c>
      <c r="AE31" s="2082"/>
      <c r="AF31" s="2082"/>
      <c r="AG31" s="2082"/>
      <c r="AH31" s="2082"/>
      <c r="AI31" s="2082"/>
      <c r="AJ31" s="2082"/>
      <c r="AK31" s="314"/>
      <c r="AL31" s="2082" t="str">
        <f>IF(TITLE_NUMBER_PR_CHANGE="",IF(TITLE_NUMBER_PR="","",TITLE_NUMBER_PR),TITLE_NUMBER_PR_CHANGE)</f>
        <v>№9-142/9(554)</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2082" t="str">
        <f>IF(TITLE_IST_PUB_CHANGE="",IF(TITLE_IST_PUB="","",TITLE_IST_PUB),TITLE_IST_PUB_CHANGE)</f>
        <v>Официальный сайт Департамента тарифного регулирования Томской области</v>
      </c>
      <c r="AM32" s="2082"/>
      <c r="AN32" s="2082"/>
      <c r="AO32" s="2082"/>
      <c r="AP32" s="2082"/>
      <c r="AQ32" s="2082"/>
      <c r="AR32" s="2082"/>
      <c r="AS32" s="1660"/>
      <c r="AT32" s="314"/>
      <c r="AU32" s="261"/>
      <c r="AV32" s="360"/>
      <c r="AW32" s="360"/>
      <c r="AX32" s="360"/>
      <c r="AY32" s="360"/>
      <c r="AZ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2081" t="str">
        <f>IF(TITLE_DATE_PR_CHANGE="",IF(TITLE_DATE_PR="","",TITLE_DATE_PR),TITLE_DATE_PR_CHANGE)</f>
        <v>45280.672581018516</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№9-142/9(554)</v>
      </c>
      <c r="W35" s="2082"/>
      <c r="X35" s="2082"/>
      <c r="Y35" s="2082"/>
      <c r="Z35" s="2082"/>
      <c r="AA35" s="2082"/>
      <c r="AB35" s="2082"/>
      <c r="AC35" s="314"/>
      <c r="AD35" s="2082" t="str">
        <f>IF(TITLE_NUMBER_PR_CHANGE="",IF(TITLE_NUMBER_PR="","",TITLE_NUMBER_PR),TITLE_NUMBER_PR_CHANGE)</f>
        <v>№9-142/9(554)</v>
      </c>
      <c r="AE35" s="2082"/>
      <c r="AF35" s="2082"/>
      <c r="AG35" s="2082"/>
      <c r="AH35" s="2082"/>
      <c r="AI35" s="2082"/>
      <c r="AJ35" s="2082"/>
      <c r="AK35" s="314"/>
      <c r="AL35" s="2082" t="str">
        <f>IF(TITLE_NUMBER_PR_CHANGE="",IF(TITLE_NUMBER_PR="","",TITLE_NUMBER_PR),TITLE_NUMBER_PR_CHANGE)</f>
        <v>№9-142/9(554)</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423</v>
      </c>
      <c r="AD36" s="314"/>
      <c r="AE36" s="314"/>
      <c r="AF36" s="314"/>
      <c r="AG36" s="314"/>
      <c r="AH36" s="314"/>
      <c r="AI36" s="314"/>
      <c r="AJ36" s="314"/>
      <c r="AK36" s="259" t="s">
        <v>423</v>
      </c>
      <c r="AL36" s="1660"/>
      <c r="AM36" s="1660"/>
      <c r="AN36" s="1660"/>
      <c r="AO36" s="1660"/>
      <c r="AP36" s="1660"/>
      <c r="AQ36" s="1660"/>
      <c r="AR36" s="1660"/>
      <c r="AS36" s="1667" t="s">
        <v>423</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182</v>
      </c>
      <c r="AM37" s="2106"/>
      <c r="AN37" s="2106"/>
      <c r="AO37" s="2106"/>
      <c r="AP37" s="2106"/>
      <c r="AQ37" s="2106"/>
      <c r="AR37" s="2106"/>
      <c r="AS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2017" t="s">
        <v>297</v>
      </c>
      <c r="AM38" s="2017"/>
      <c r="AN38" s="2017"/>
      <c r="AO38" s="2017"/>
      <c r="AP38" s="2017"/>
      <c r="AQ38" s="2017"/>
      <c r="AR38" s="2017"/>
      <c r="AS38" s="2017"/>
      <c r="AT38" s="1953"/>
      <c r="AU38" s="1953"/>
    </row>
    <row customHeight="1" ht="14.25">
      <c r="Q39" s="368"/>
      <c r="R39" s="368"/>
      <c r="S39" s="2107" t="s">
        <v>87</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224" t="s">
        <v>425</v>
      </c>
      <c r="AM39" s="2225"/>
      <c r="AN39" s="2225"/>
      <c r="AO39" s="2225"/>
      <c r="AP39" s="2225"/>
      <c r="AQ39" s="2225"/>
      <c r="AR39" s="2226"/>
      <c r="AS39" s="2111" t="s">
        <v>426</v>
      </c>
      <c r="AT39" s="2114" t="s">
        <v>428</v>
      </c>
      <c r="AU39" s="1953"/>
    </row>
    <row customHeight="1" ht="33.75">
      <c r="Q40" s="368"/>
      <c r="R40" s="368"/>
      <c r="S40" s="2107"/>
      <c r="T40" s="2044"/>
      <c r="U40" s="1026"/>
      <c r="V40" s="2117" t="s">
        <v>429</v>
      </c>
      <c r="W40" s="2515" t="s">
        <v>430</v>
      </c>
      <c r="X40" s="2100" t="s">
        <v>431</v>
      </c>
      <c r="Y40" s="2102"/>
      <c r="Z40" s="2100" t="s">
        <v>432</v>
      </c>
      <c r="AA40" s="2101"/>
      <c r="AB40" s="2102"/>
      <c r="AC40" s="2112"/>
      <c r="AD40" s="2117" t="s">
        <v>429</v>
      </c>
      <c r="AE40" s="2098" t="s">
        <v>430</v>
      </c>
      <c r="AF40" s="2100" t="s">
        <v>431</v>
      </c>
      <c r="AG40" s="2102"/>
      <c r="AH40" s="2100" t="s">
        <v>432</v>
      </c>
      <c r="AI40" s="2101"/>
      <c r="AJ40" s="2102"/>
      <c r="AK40" s="2112"/>
      <c r="AL40" s="2015" t="s">
        <v>429</v>
      </c>
      <c r="AM40" s="2515" t="s">
        <v>430</v>
      </c>
      <c r="AN40" s="1937" t="s">
        <v>431</v>
      </c>
      <c r="AO40" s="1939"/>
      <c r="AP40" s="1937" t="s">
        <v>432</v>
      </c>
      <c r="AQ40" s="2016"/>
      <c r="AR40" s="1939"/>
      <c r="AS40" s="2112"/>
      <c r="AT40" s="2115"/>
      <c r="AU40" s="1953"/>
    </row>
    <row customHeight="1" ht="33.75">
      <c r="A41" s="1387"/>
      <c r="B41" s="1387" t="s">
        <v>134</v>
      </c>
      <c r="C41" s="1387" t="s">
        <v>135</v>
      </c>
      <c r="D41" s="1387" t="s">
        <v>136</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223" t="s">
        <v>442</v>
      </c>
      <c r="AA41" s="2103" t="s">
        <v>443</v>
      </c>
      <c r="AB41" s="2104"/>
      <c r="AC41" s="2113"/>
      <c r="AD41" s="2118"/>
      <c r="AE41" s="2099"/>
      <c r="AF41" s="1224" t="s">
        <v>440</v>
      </c>
      <c r="AG41" s="1224" t="s">
        <v>441</v>
      </c>
      <c r="AH41" s="1330" t="s">
        <v>442</v>
      </c>
      <c r="AI41" s="2103" t="s">
        <v>443</v>
      </c>
      <c r="AJ41" s="2104"/>
      <c r="AK41" s="2113"/>
      <c r="AL41" s="2072"/>
      <c r="AM41" s="797"/>
      <c r="AN41" s="2360" t="s">
        <v>440</v>
      </c>
      <c r="AO41" s="2360" t="s">
        <v>441</v>
      </c>
      <c r="AP41" s="2360" t="s">
        <v>442</v>
      </c>
      <c r="AQ41" s="2050" t="s">
        <v>443</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269">
        <f>OFFSET(AU42,0,-1)+1</f>
        <v>6</v>
      </c>
      <c r="AV42" s="507"/>
      <c r="AW42" s="507"/>
      <c r="AX42" s="507"/>
      <c r="AY42" s="507"/>
      <c r="AZ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3"/>
      <c r="AM44" s="2084"/>
      <c r="AN44" s="2084"/>
      <c r="AO44" s="2084"/>
      <c r="AP44" s="2084"/>
      <c r="AQ44" s="2084"/>
      <c r="AR44" s="2084"/>
      <c r="AS44" s="2085"/>
      <c r="AT44" s="2085"/>
      <c r="AU44" s="1273" t="s">
        <v>397</v>
      </c>
      <c r="AW44" s="496"/>
      <c r="AX44" s="496" t="str">
        <f>IF(T44="","",T44)</f>
        <v>Территория действия тарифа</v>
      </c>
      <c r="AY44" s="496"/>
      <c r="AZ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3"/>
      <c r="AM45" s="2084"/>
      <c r="AN45" s="2084"/>
      <c r="AO45" s="2084"/>
      <c r="AP45" s="2084"/>
      <c r="AQ45" s="2084"/>
      <c r="AR45" s="2084"/>
      <c r="AS45" s="2085"/>
      <c r="AT45" s="2085"/>
      <c r="AU45" s="1273" t="s">
        <v>399</v>
      </c>
      <c r="AW45" s="496"/>
      <c r="AX45" s="496" t="str">
        <f>IF(T45="","",T45)</f>
        <v>Наименование системы теплоснабжения </v>
      </c>
      <c r="AY45" s="496"/>
      <c r="AZ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3"/>
      <c r="AM46" s="2084"/>
      <c r="AN46" s="2084"/>
      <c r="AO46" s="2084"/>
      <c r="AP46" s="2084"/>
      <c r="AQ46" s="2084"/>
      <c r="AR46" s="2084"/>
      <c r="AS46" s="2085"/>
      <c r="AT46" s="2085"/>
      <c r="AU46" s="1273" t="s">
        <v>401</v>
      </c>
      <c r="AW46" s="496"/>
      <c r="AX46" s="496" t="str">
        <f>IF(T46="","",T46)</f>
        <v>Источник тепловой энергии  </v>
      </c>
      <c r="AY46" s="496"/>
      <c r="AZ46" s="496"/>
    </row>
    <row customHeight="1" ht="47.25">
      <c r="A47" s="1380" t="s">
        <v>155</v>
      </c>
      <c r="B47" s="1380" t="s">
        <v>156</v>
      </c>
      <c r="C47" s="1380" t="s">
        <v>157</v>
      </c>
      <c r="D47" s="1380" t="s">
        <v>158</v>
      </c>
      <c r="E47" s="2090"/>
      <c r="F47" s="2090"/>
      <c r="G47" s="2090"/>
      <c r="H47" s="2090"/>
      <c r="I47" s="2091" t="str">
        <f>S46&amp;".1"</f>
        <v>....1</v>
      </c>
      <c r="J47" s="1380"/>
      <c r="K47" s="1380"/>
      <c r="L47" s="1381" t="s">
        <v>402</v>
      </c>
      <c r="P47" s="2093">
        <v>1</v>
      </c>
      <c r="Q47" s="1222"/>
      <c r="R47" s="344"/>
      <c r="S47" s="1228" t="str">
        <f>$I47</f>
        <v>....1</v>
      </c>
      <c r="T47" s="266" t="s">
        <v>403</v>
      </c>
      <c r="U47" s="280"/>
      <c r="V47" s="2077"/>
      <c r="W47" s="2078"/>
      <c r="X47" s="2078"/>
      <c r="Y47" s="2078"/>
      <c r="Z47" s="2078"/>
      <c r="AA47" s="2078"/>
      <c r="AB47" s="2078"/>
      <c r="AC47" s="2079"/>
      <c r="AD47" s="2077" t="s">
        <v>444</v>
      </c>
      <c r="AE47" s="2078"/>
      <c r="AF47" s="2078"/>
      <c r="AG47" s="2078"/>
      <c r="AH47" s="2078"/>
      <c r="AI47" s="2078"/>
      <c r="AJ47" s="2078"/>
      <c r="AK47" s="2078"/>
      <c r="AL47" s="2077"/>
      <c r="AM47" s="2078"/>
      <c r="AN47" s="2078"/>
      <c r="AO47" s="2078"/>
      <c r="AP47" s="2078"/>
      <c r="AQ47" s="2078"/>
      <c r="AR47" s="2078"/>
      <c r="AS47" s="2079"/>
      <c r="AT47" s="2079"/>
      <c r="AU47" s="1273" t="s">
        <v>404</v>
      </c>
      <c r="AW47" s="496"/>
      <c r="AX47" s="496" t="str">
        <f>IF(T47="","",T47)</f>
        <v>Схема подключения теплопотребляющей установки к коллектору источника тепловой энергии</v>
      </c>
      <c r="AY47" s="496"/>
      <c r="AZ47" s="496"/>
    </row>
    <row customHeight="1" ht="23.25">
      <c r="A48" s="1380" t="s">
        <v>155</v>
      </c>
      <c r="B48" s="1380" t="s">
        <v>156</v>
      </c>
      <c r="C48" s="1380" t="s">
        <v>157</v>
      </c>
      <c r="D48" s="1380" t="s">
        <v>158</v>
      </c>
      <c r="E48" s="2090"/>
      <c r="F48" s="2090"/>
      <c r="G48" s="2090"/>
      <c r="H48" s="2090"/>
      <c r="I48" s="2092"/>
      <c r="J48" s="2091" t="str">
        <f>I47&amp;".1"</f>
        <v>....1.1</v>
      </c>
      <c r="K48" s="1380"/>
      <c r="L48" s="1381" t="s">
        <v>405</v>
      </c>
      <c r="P48" s="2093"/>
      <c r="Q48" s="2093">
        <v>1</v>
      </c>
      <c r="R48" s="345"/>
      <c r="S48" s="1228" t="str">
        <f>$J48</f>
        <v>....1.1</v>
      </c>
      <c r="T48" s="267" t="s">
        <v>406</v>
      </c>
      <c r="U48" s="280"/>
      <c r="V48" s="2077"/>
      <c r="W48" s="2078"/>
      <c r="X48" s="2078"/>
      <c r="Y48" s="2078"/>
      <c r="Z48" s="2078"/>
      <c r="AA48" s="2078"/>
      <c r="AB48" s="2078"/>
      <c r="AC48" s="2079"/>
      <c r="AD48" s="2077" t="s">
        <v>444</v>
      </c>
      <c r="AE48" s="2078"/>
      <c r="AF48" s="2078"/>
      <c r="AG48" s="2078"/>
      <c r="AH48" s="2078"/>
      <c r="AI48" s="2078"/>
      <c r="AJ48" s="2078"/>
      <c r="AK48" s="2078"/>
      <c r="AL48" s="2077"/>
      <c r="AM48" s="2078"/>
      <c r="AN48" s="2078"/>
      <c r="AO48" s="2078"/>
      <c r="AP48" s="2078"/>
      <c r="AQ48" s="2078"/>
      <c r="AR48" s="2078"/>
      <c r="AS48" s="2079"/>
      <c r="AT48" s="2079"/>
      <c r="AU48" s="1273" t="s">
        <v>407</v>
      </c>
      <c r="AW48" s="496"/>
      <c r="AX48" s="496" t="str">
        <f>IF(T48="","",T48)</f>
        <v>Группа потребителей</v>
      </c>
      <c r="AY48" s="496"/>
      <c r="AZ48" s="496"/>
    </row>
    <row customHeight="1" ht="23.25">
      <c r="A49" s="1380" t="s">
        <v>155</v>
      </c>
      <c r="B49" s="1380" t="s">
        <v>156</v>
      </c>
      <c r="C49" s="1380" t="s">
        <v>157</v>
      </c>
      <c r="D49" s="1380" t="s">
        <v>158</v>
      </c>
      <c r="E49" s="2090"/>
      <c r="F49" s="2090"/>
      <c r="G49" s="2090"/>
      <c r="H49" s="2090"/>
      <c r="I49" s="2092"/>
      <c r="J49" s="2092"/>
      <c r="K49" s="2091" t="str">
        <f>J48&amp;".1"</f>
        <v>....1.1.1</v>
      </c>
      <c r="L49" s="1381" t="s">
        <v>408</v>
      </c>
      <c r="P49" s="2093"/>
      <c r="Q49" s="2093"/>
      <c r="R49" s="345">
        <v>1</v>
      </c>
      <c r="S49" s="1228" t="str">
        <f>$K49</f>
        <v>....1.1.1</v>
      </c>
      <c r="T49" s="1364" t="s">
        <v>445</v>
      </c>
      <c r="U49" s="280"/>
      <c r="V49" s="746"/>
      <c r="W49" s="312"/>
      <c r="X49" s="746"/>
      <c r="Y49" s="1272"/>
      <c r="Z49" s="2094"/>
      <c r="AA49" s="1963" t="s">
        <v>66</v>
      </c>
      <c r="AB49" s="2094"/>
      <c r="AC49" s="1963" t="s">
        <v>66</v>
      </c>
      <c r="AD49" s="746">
        <v>1116.65</v>
      </c>
      <c r="AE49" s="312"/>
      <c r="AF49" s="746"/>
      <c r="AG49" s="1272"/>
      <c r="AH49" s="2425">
        <v>45292.701006944444</v>
      </c>
      <c r="AI49" s="1963" t="s">
        <v>66</v>
      </c>
      <c r="AJ49" s="2096">
        <v>45473.70108796296</v>
      </c>
      <c r="AK49" s="1963" t="s">
        <v>66</v>
      </c>
      <c r="AL49" s="746">
        <v>1496.89</v>
      </c>
      <c r="AM49" s="312"/>
      <c r="AN49" s="746"/>
      <c r="AO49" s="1272"/>
      <c r="AP49" s="2425">
        <v>45474.701365740744</v>
      </c>
      <c r="AQ49" s="1963" t="s">
        <v>66</v>
      </c>
      <c r="AR49" s="2425">
        <v>45657.70150462963</v>
      </c>
      <c r="AS49" s="1963" t="s">
        <v>66</v>
      </c>
      <c r="AT49" s="1365"/>
      <c r="AU49" s="2119" t="s">
        <v>409</v>
      </c>
      <c r="AV49" s="507">
        <f>STRCHECKDATE(V50:AT50)</f>
      </c>
      <c r="AW49" s="496"/>
      <c r="AX49" s="496" t="str">
        <f>IF(T49="","",T49)</f>
        <v>вода</v>
      </c>
      <c r="AY49" s="496"/>
      <c r="AZ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45292.701006944444-45473.70108796296</v>
      </c>
      <c r="AH50" s="2095"/>
      <c r="AI50" s="1963"/>
      <c r="AJ50" s="2097"/>
      <c r="AK50" s="1963"/>
      <c r="AL50" s="312"/>
      <c r="AM50" s="312"/>
      <c r="AN50" s="312"/>
      <c r="AO50" s="316" t="str">
        <f>AP49&amp;"-"&amp;AR49</f>
        <v>45474.701365740744-45657.70150462963</v>
      </c>
      <c r="AP50" s="2134"/>
      <c r="AQ50" s="1963"/>
      <c r="AR50" s="2134"/>
      <c r="AS50" s="1963"/>
      <c r="AT50" s="1366"/>
      <c r="AU50" s="2120"/>
      <c r="AW50" s="496"/>
      <c r="AX50" s="496" t="str">
        <f>IF(T50="","",T50)</f>
        <v/>
      </c>
      <c r="AY50" s="496"/>
      <c r="AZ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410</v>
      </c>
      <c r="U51" s="359"/>
      <c r="V51" s="359"/>
      <c r="W51" s="359"/>
      <c r="X51" s="359"/>
      <c r="Y51" s="359"/>
      <c r="Z51" s="359"/>
      <c r="AA51" s="359"/>
      <c r="AB51" s="359"/>
      <c r="AC51" s="359"/>
      <c r="AD51" s="359"/>
      <c r="AE51" s="359"/>
      <c r="AF51" s="359"/>
      <c r="AG51" s="359"/>
      <c r="AH51" s="359"/>
      <c r="AI51" s="359"/>
      <c r="AJ51" s="359"/>
      <c r="AK51" s="359"/>
      <c r="AL51" s="2516"/>
      <c r="AM51" s="2517"/>
      <c r="AN51" s="2518"/>
      <c r="AO51" s="2519"/>
      <c r="AP51" s="2520"/>
      <c r="AQ51" s="2521"/>
      <c r="AR51" s="2522"/>
      <c r="AS51" s="2523"/>
      <c r="AT51" s="311"/>
      <c r="AU51" s="2121"/>
      <c r="AW51" s="496"/>
      <c r="AX51" s="496" t="str">
        <f>IF(T51="","",T51)</f>
        <v>Добавить вид теплоносителя (параметры теплоносителя)</v>
      </c>
      <c r="AY51" s="496"/>
      <c r="AZ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411</v>
      </c>
      <c r="U52" s="359"/>
      <c r="V52" s="359"/>
      <c r="W52" s="359"/>
      <c r="X52" s="359"/>
      <c r="Y52" s="359"/>
      <c r="Z52" s="359"/>
      <c r="AA52" s="359"/>
      <c r="AB52" s="359"/>
      <c r="AC52" s="358"/>
      <c r="AD52" s="359"/>
      <c r="AE52" s="359"/>
      <c r="AF52" s="359"/>
      <c r="AG52" s="359"/>
      <c r="AH52" s="359"/>
      <c r="AI52" s="359"/>
      <c r="AJ52" s="359"/>
      <c r="AK52" s="358"/>
      <c r="AL52" s="2524"/>
      <c r="AM52" s="2525"/>
      <c r="AN52" s="2526"/>
      <c r="AO52" s="2527"/>
      <c r="AP52" s="2528"/>
      <c r="AQ52" s="2529"/>
      <c r="AR52" s="2530"/>
      <c r="AS52" s="2531"/>
      <c r="AT52" s="359"/>
      <c r="AU52" s="283"/>
      <c r="AW52" s="496"/>
      <c r="AX52" s="496" t="str">
        <f>IF(T52="","",T52)</f>
        <v>Добавить группу потребителей</v>
      </c>
      <c r="AY52" s="496"/>
      <c r="AZ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412</v>
      </c>
      <c r="U53" s="359"/>
      <c r="V53" s="359"/>
      <c r="W53" s="359"/>
      <c r="X53" s="359"/>
      <c r="Y53" s="359"/>
      <c r="Z53" s="359"/>
      <c r="AA53" s="359"/>
      <c r="AB53" s="359"/>
      <c r="AC53" s="358"/>
      <c r="AD53" s="359"/>
      <c r="AE53" s="359"/>
      <c r="AF53" s="359"/>
      <c r="AG53" s="359"/>
      <c r="AH53" s="359"/>
      <c r="AI53" s="359"/>
      <c r="AJ53" s="359"/>
      <c r="AK53" s="358"/>
      <c r="AL53" s="2532"/>
      <c r="AM53" s="2533"/>
      <c r="AN53" s="2534"/>
      <c r="AO53" s="2535"/>
      <c r="AP53" s="2536"/>
      <c r="AQ53" s="2537"/>
      <c r="AR53" s="2538"/>
      <c r="AS53" s="2539"/>
      <c r="AT53" s="359"/>
      <c r="AU53" s="283"/>
      <c r="AW53" s="496"/>
      <c r="AX53" s="496" t="str">
        <f>IF(T53="","",T53)</f>
        <v>Добавить схему подключения</v>
      </c>
      <c r="AY53" s="496"/>
      <c r="AZ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179</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180</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181</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188</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14.25">
      <c r="O61" s="533"/>
      <c r="AL61" s="1660"/>
      <c r="AM61" s="1660"/>
      <c r="AN61" s="1660"/>
      <c r="AO61" s="1660"/>
      <c r="AP61" s="1660"/>
      <c r="AQ61" s="1660"/>
      <c r="AR61" s="1660"/>
      <c r="AS61" s="1660"/>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088"/>
      <c r="AU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sheetData>
  <sheetProtection formatColumns="0" formatRows="0" autoFilter="0" sort="0" insertRows="0" insertColumns="1" deleteRows="0" deleteColumns="0"/>
  <mergeCells count="135">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9ECD9-3F03-D8F4-2B95-FCC4BCCBEF1B}" mc:Ignorable="x14ac xr xr2 xr3">
  <sheetPr>
    <tabColor theme="6" tint="0.4"/>
  </sheetPr>
  <dimension ref="A1:AZ64"/>
  <sheetViews>
    <sheetView topLeftCell="P64" showGridLines="0" zoomScale="90" workbookViewId="0">
      <selection activeCell="AD64" sqref="T64:AU64"/>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3.01171875" customWidth="1"/>
    <col min="35" max="35" style="1660" width="3.7109375" customWidth="1"/>
    <col min="36" max="36" style="1660" width="13.01171875" customWidth="1"/>
    <col min="37" max="37" style="1660" width="8.57421875" customWidth="1"/>
    <col min="42" max="42" width="15.08203125" customWidth="1"/>
    <col min="44" max="44" width="12.851562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395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397</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401</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402</v>
      </c>
      <c r="M6" s="533"/>
      <c r="P6" s="2093">
        <v>1</v>
      </c>
      <c r="Q6" s="1348"/>
      <c r="R6" s="344"/>
      <c r="S6" s="1353">
        <f>$I6</f>
      </c>
      <c r="T6" s="266" t="s">
        <v>403</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404</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407</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409</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410</v>
      </c>
      <c r="U10" s="359"/>
      <c r="V10" s="359"/>
      <c r="W10" s="359"/>
      <c r="X10" s="359"/>
      <c r="Y10" s="359"/>
      <c r="Z10" s="359"/>
      <c r="AA10" s="359"/>
      <c r="AB10" s="359"/>
      <c r="AC10" s="359"/>
      <c r="AD10" s="359"/>
      <c r="AE10" s="359"/>
      <c r="AF10" s="359"/>
      <c r="AG10" s="359"/>
      <c r="AH10" s="359"/>
      <c r="AI10" s="359"/>
      <c r="AJ10" s="359"/>
      <c r="AK10" s="359"/>
      <c r="AL10" s="2540"/>
      <c r="AM10" s="2541"/>
      <c r="AN10" s="2542"/>
      <c r="AO10" s="2543"/>
      <c r="AP10" s="2544"/>
      <c r="AQ10" s="2545"/>
      <c r="AR10" s="2546"/>
      <c r="AS10" s="2547"/>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411</v>
      </c>
      <c r="U11" s="359"/>
      <c r="V11" s="359"/>
      <c r="W11" s="359"/>
      <c r="X11" s="359"/>
      <c r="Y11" s="359"/>
      <c r="Z11" s="359"/>
      <c r="AA11" s="359"/>
      <c r="AB11" s="359"/>
      <c r="AC11" s="358"/>
      <c r="AD11" s="359"/>
      <c r="AE11" s="359"/>
      <c r="AF11" s="359"/>
      <c r="AG11" s="359"/>
      <c r="AH11" s="359"/>
      <c r="AI11" s="359"/>
      <c r="AJ11" s="359"/>
      <c r="AK11" s="358"/>
      <c r="AL11" s="2548"/>
      <c r="AM11" s="2549"/>
      <c r="AN11" s="2550"/>
      <c r="AO11" s="2551"/>
      <c r="AP11" s="2552"/>
      <c r="AQ11" s="2553"/>
      <c r="AR11" s="2554"/>
      <c r="AS11" s="2555"/>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412</v>
      </c>
      <c r="U12" s="359"/>
      <c r="V12" s="359"/>
      <c r="W12" s="359"/>
      <c r="X12" s="359"/>
      <c r="Y12" s="359"/>
      <c r="Z12" s="359"/>
      <c r="AA12" s="359"/>
      <c r="AB12" s="359"/>
      <c r="AC12" s="358"/>
      <c r="AD12" s="359"/>
      <c r="AE12" s="359"/>
      <c r="AF12" s="359"/>
      <c r="AG12" s="359"/>
      <c r="AH12" s="359"/>
      <c r="AI12" s="359"/>
      <c r="AJ12" s="359"/>
      <c r="AK12" s="358"/>
      <c r="AL12" s="2556"/>
      <c r="AM12" s="2557"/>
      <c r="AN12" s="2558"/>
      <c r="AO12" s="2559"/>
      <c r="AP12" s="2560"/>
      <c r="AQ12" s="2561"/>
      <c r="AR12" s="2562"/>
      <c r="AS12" s="2563"/>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179</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180</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181</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413</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L22" s="1383"/>
      <c r="AM22" s="1383"/>
      <c r="AN22" s="1383"/>
      <c r="AO22" s="1383"/>
      <c r="AP22" s="1383"/>
      <c r="AQ22" s="1387" t="s">
        <v>416</v>
      </c>
      <c r="AR22" s="1383"/>
      <c r="AS22" s="1387" t="s">
        <v>417</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2082" t="str">
        <f>IF(TITLE_NAME_OR_PR_CHANGE="",IF(TITLE_NAME_OR_PR="","",TITLE_NAME_OR_PR),TITLE_NAME_OR_PR_CHANGE)</f>
        <v>Департамент тарифного регулирования Томской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2081" t="str">
        <f>IF(TITLE_DATE_PR_CHANGE="",IF(TITLE_DATE_PR="","",TITLE_DATE_PR),TITLE_DATE_PR_CHANGE)</f>
        <v>45280.672581018516</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№9-142/9(554)</v>
      </c>
      <c r="W31" s="2082"/>
      <c r="X31" s="2082"/>
      <c r="Y31" s="2082"/>
      <c r="Z31" s="2082"/>
      <c r="AA31" s="2082"/>
      <c r="AB31" s="2082"/>
      <c r="AC31" s="314"/>
      <c r="AD31" s="2082" t="str">
        <f>IF(TITLE_NUMBER_PR_CHANGE="",IF(TITLE_NUMBER_PR="","",TITLE_NUMBER_PR),TITLE_NUMBER_PR_CHANGE)</f>
        <v>№9-142/9(554)</v>
      </c>
      <c r="AE31" s="2082"/>
      <c r="AF31" s="2082"/>
      <c r="AG31" s="2082"/>
      <c r="AH31" s="2082"/>
      <c r="AI31" s="2082"/>
      <c r="AJ31" s="2082"/>
      <c r="AK31" s="314"/>
      <c r="AL31" s="2082" t="str">
        <f>IF(TITLE_NUMBER_PR_CHANGE="",IF(TITLE_NUMBER_PR="","",TITLE_NUMBER_PR),TITLE_NUMBER_PR_CHANGE)</f>
        <v>№9-142/9(554)</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2082" t="str">
        <f>IF(TITLE_IST_PUB_CHANGE="",IF(TITLE_IST_PUB="","",TITLE_IST_PUB),TITLE_IST_PUB_CHANGE)</f>
        <v>Официальный сайт Департамента тарифного регулирования Томской области</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2081" t="str">
        <f>IF(TITLE_DATE_PR_CHANGE="",IF(TITLE_DATE_PR="","",TITLE_DATE_PR),TITLE_DATE_PR_CHANGE)</f>
        <v>45280.672581018516</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№9-142/9(554)</v>
      </c>
      <c r="W35" s="2082"/>
      <c r="X35" s="2082"/>
      <c r="Y35" s="2082"/>
      <c r="Z35" s="2082"/>
      <c r="AA35" s="2082"/>
      <c r="AB35" s="2082"/>
      <c r="AC35" s="314"/>
      <c r="AD35" s="2082" t="str">
        <f>IF(TITLE_NUMBER_PR_CHANGE="",IF(TITLE_NUMBER_PR="","",TITLE_NUMBER_PR),TITLE_NUMBER_PR_CHANGE)</f>
        <v>№9-142/9(554)</v>
      </c>
      <c r="AE35" s="2082"/>
      <c r="AF35" s="2082"/>
      <c r="AG35" s="2082"/>
      <c r="AH35" s="2082"/>
      <c r="AI35" s="2082"/>
      <c r="AJ35" s="2082"/>
      <c r="AK35" s="314"/>
      <c r="AL35" s="2082" t="str">
        <f>IF(TITLE_NUMBER_PR_CHANGE="",IF(TITLE_NUMBER_PR="","",TITLE_NUMBER_PR),TITLE_NUMBER_PR_CHANGE)</f>
        <v>№9-142/9(554)</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L36" s="1660"/>
      <c r="AM36" s="1660"/>
      <c r="AN36" s="1660"/>
      <c r="AO36" s="1660"/>
      <c r="AP36" s="1660"/>
      <c r="AQ36" s="1660"/>
      <c r="AR36" s="1660"/>
      <c r="AS36" s="1667" t="s">
        <v>423</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182</v>
      </c>
      <c r="AM37" s="2106"/>
      <c r="AN37" s="2106"/>
      <c r="AO37" s="2106"/>
      <c r="AP37" s="2106"/>
      <c r="AQ37" s="2106"/>
      <c r="AR37" s="2106"/>
      <c r="AS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2017" t="s">
        <v>297</v>
      </c>
      <c r="AM38" s="2017"/>
      <c r="AN38" s="2017"/>
      <c r="AO38" s="2017"/>
      <c r="AP38" s="2017"/>
      <c r="AQ38" s="2017"/>
      <c r="AR38" s="2017"/>
      <c r="AS38" s="2017"/>
      <c r="AT38" s="1953"/>
      <c r="AU38" s="1953"/>
    </row>
    <row customHeight="1" ht="14.25">
      <c r="Q39" s="368"/>
      <c r="R39" s="368"/>
      <c r="S39" s="2107" t="s">
        <v>87</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224" t="s">
        <v>425</v>
      </c>
      <c r="AM39" s="2225"/>
      <c r="AN39" s="2225"/>
      <c r="AO39" s="2225"/>
      <c r="AP39" s="2225"/>
      <c r="AQ39" s="2225"/>
      <c r="AR39" s="2226"/>
      <c r="AS39" s="2111" t="s">
        <v>426</v>
      </c>
      <c r="AT39" s="2114" t="s">
        <v>428</v>
      </c>
      <c r="AU39" s="1953"/>
    </row>
    <row customHeight="1" ht="33.75">
      <c r="Q40" s="368"/>
      <c r="R40" s="368"/>
      <c r="S40" s="2107"/>
      <c r="T40" s="2044"/>
      <c r="U40" s="1026"/>
      <c r="V40" s="2117" t="s">
        <v>429</v>
      </c>
      <c r="W40" s="2098" t="s">
        <v>430</v>
      </c>
      <c r="X40" s="2100" t="s">
        <v>431</v>
      </c>
      <c r="Y40" s="2102"/>
      <c r="Z40" s="2100" t="s">
        <v>446</v>
      </c>
      <c r="AA40" s="2101"/>
      <c r="AB40" s="2102"/>
      <c r="AC40" s="2112"/>
      <c r="AD40" s="2117" t="s">
        <v>429</v>
      </c>
      <c r="AE40" s="2098" t="s">
        <v>430</v>
      </c>
      <c r="AF40" s="2100" t="s">
        <v>431</v>
      </c>
      <c r="AG40" s="2102"/>
      <c r="AH40" s="2100" t="s">
        <v>432</v>
      </c>
      <c r="AI40" s="2101"/>
      <c r="AJ40" s="2102"/>
      <c r="AK40" s="2112"/>
      <c r="AL40" s="2015" t="s">
        <v>429</v>
      </c>
      <c r="AM40" s="2515" t="s">
        <v>430</v>
      </c>
      <c r="AN40" s="1937" t="s">
        <v>431</v>
      </c>
      <c r="AO40" s="1939"/>
      <c r="AP40" s="1937" t="s">
        <v>446</v>
      </c>
      <c r="AQ40" s="2016"/>
      <c r="AR40" s="1939"/>
      <c r="AS40" s="2112"/>
      <c r="AT40" s="2115"/>
      <c r="AU40" s="1953"/>
    </row>
    <row customHeight="1" ht="33.75">
      <c r="A41" s="1387"/>
      <c r="B41" s="1387" t="s">
        <v>134</v>
      </c>
      <c r="C41" s="1387" t="s">
        <v>135</v>
      </c>
      <c r="D41" s="1387" t="s">
        <v>136</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355" t="s">
        <v>442</v>
      </c>
      <c r="AA41" s="2103" t="s">
        <v>443</v>
      </c>
      <c r="AB41" s="2104"/>
      <c r="AC41" s="2113"/>
      <c r="AD41" s="2118"/>
      <c r="AE41" s="2099"/>
      <c r="AF41" s="1224" t="s">
        <v>440</v>
      </c>
      <c r="AG41" s="1224" t="s">
        <v>441</v>
      </c>
      <c r="AH41" s="1355" t="s">
        <v>442</v>
      </c>
      <c r="AI41" s="2103" t="s">
        <v>443</v>
      </c>
      <c r="AJ41" s="2104"/>
      <c r="AK41" s="2113"/>
      <c r="AL41" s="2072"/>
      <c r="AM41" s="797"/>
      <c r="AN41" s="2360" t="s">
        <v>440</v>
      </c>
      <c r="AO41" s="2360" t="s">
        <v>441</v>
      </c>
      <c r="AP41" s="2360" t="s">
        <v>442</v>
      </c>
      <c r="AQ41" s="2050" t="s">
        <v>443</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30">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3"/>
      <c r="AM44" s="2084"/>
      <c r="AN44" s="2084"/>
      <c r="AO44" s="2084"/>
      <c r="AP44" s="2084"/>
      <c r="AQ44" s="2084"/>
      <c r="AR44" s="2084"/>
      <c r="AS44" s="2085"/>
      <c r="AT44" s="2085"/>
      <c r="AU44" s="1273" t="s">
        <v>397</v>
      </c>
      <c r="AW44" s="496"/>
      <c r="AX44" s="496" t="str">
        <f>IF(T44="","",T44)</f>
        <v>Территория действия тарифа</v>
      </c>
      <c r="AY44" s="496"/>
      <c r="AZ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3"/>
      <c r="AM45" s="2084"/>
      <c r="AN45" s="2084"/>
      <c r="AO45" s="2084"/>
      <c r="AP45" s="2084"/>
      <c r="AQ45" s="2084"/>
      <c r="AR45" s="2084"/>
      <c r="AS45" s="2085"/>
      <c r="AT45" s="2085"/>
      <c r="AU45" s="1273" t="s">
        <v>399</v>
      </c>
      <c r="AW45" s="496"/>
      <c r="AX45" s="496" t="str">
        <f>IF(T45="","",T45)</f>
        <v>Наименование системы теплоснабжения </v>
      </c>
      <c r="AY45" s="496"/>
      <c r="AZ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3"/>
      <c r="AM46" s="2084"/>
      <c r="AN46" s="2084"/>
      <c r="AO46" s="2084"/>
      <c r="AP46" s="2084"/>
      <c r="AQ46" s="2084"/>
      <c r="AR46" s="2084"/>
      <c r="AS46" s="2085"/>
      <c r="AT46" s="2085"/>
      <c r="AU46" s="1273" t="s">
        <v>401</v>
      </c>
      <c r="AW46" s="496"/>
      <c r="AX46" s="496" t="str">
        <f>IF(T46="","",T46)</f>
        <v>Источник тепловой энергии  </v>
      </c>
      <c r="AY46" s="496"/>
      <c r="AZ46" s="496"/>
    </row>
    <row customHeight="1" ht="47.25">
      <c r="A47" s="1380" t="s">
        <v>161</v>
      </c>
      <c r="B47" s="1380" t="s">
        <v>162</v>
      </c>
      <c r="C47" s="1380" t="s">
        <v>163</v>
      </c>
      <c r="D47" s="1380" t="s">
        <v>164</v>
      </c>
      <c r="E47" s="2090"/>
      <c r="F47" s="2090"/>
      <c r="G47" s="2090"/>
      <c r="H47" s="2090"/>
      <c r="I47" s="2091" t="str">
        <f>S46&amp;".1"</f>
        <v>....1</v>
      </c>
      <c r="J47" s="1380"/>
      <c r="K47" s="1380"/>
      <c r="L47" s="1381" t="s">
        <v>402</v>
      </c>
      <c r="P47" s="2093">
        <v>1</v>
      </c>
      <c r="Q47" s="1348"/>
      <c r="R47" s="344"/>
      <c r="S47" s="1353" t="str">
        <f>$I47</f>
        <v>....1</v>
      </c>
      <c r="T47" s="266" t="s">
        <v>403</v>
      </c>
      <c r="U47" s="280"/>
      <c r="V47" s="2077"/>
      <c r="W47" s="2078"/>
      <c r="X47" s="2078"/>
      <c r="Y47" s="2078"/>
      <c r="Z47" s="2078"/>
      <c r="AA47" s="2078"/>
      <c r="AB47" s="2078"/>
      <c r="AC47" s="2079"/>
      <c r="AD47" s="2077" t="s">
        <v>444</v>
      </c>
      <c r="AE47" s="2078"/>
      <c r="AF47" s="2078"/>
      <c r="AG47" s="2078"/>
      <c r="AH47" s="2078"/>
      <c r="AI47" s="2078"/>
      <c r="AJ47" s="2078"/>
      <c r="AK47" s="2078"/>
      <c r="AL47" s="2077"/>
      <c r="AM47" s="2078"/>
      <c r="AN47" s="2078"/>
      <c r="AO47" s="2078"/>
      <c r="AP47" s="2078"/>
      <c r="AQ47" s="2078"/>
      <c r="AR47" s="2078"/>
      <c r="AS47" s="2079"/>
      <c r="AT47" s="2079"/>
      <c r="AU47" s="1273" t="s">
        <v>404</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161</v>
      </c>
      <c r="B48" s="1380" t="s">
        <v>162</v>
      </c>
      <c r="C48" s="1380" t="s">
        <v>163</v>
      </c>
      <c r="D48" s="1380" t="s">
        <v>164</v>
      </c>
      <c r="E48" s="2090"/>
      <c r="F48" s="2090"/>
      <c r="G48" s="2090"/>
      <c r="H48" s="2090"/>
      <c r="I48" s="2092"/>
      <c r="J48" s="2091" t="str">
        <f>I47&amp;".1"</f>
        <v>....1.1</v>
      </c>
      <c r="K48" s="1380"/>
      <c r="L48" s="1381" t="s">
        <v>405</v>
      </c>
      <c r="P48" s="2093"/>
      <c r="Q48" s="2093">
        <v>1</v>
      </c>
      <c r="R48" s="345"/>
      <c r="S48" s="1353" t="str">
        <f>$J48</f>
        <v>....1.1</v>
      </c>
      <c r="T48" s="267" t="s">
        <v>406</v>
      </c>
      <c r="U48" s="280"/>
      <c r="V48" s="2077"/>
      <c r="W48" s="2078"/>
      <c r="X48" s="2078"/>
      <c r="Y48" s="2078"/>
      <c r="Z48" s="2078"/>
      <c r="AA48" s="2078"/>
      <c r="AB48" s="2078"/>
      <c r="AC48" s="2079"/>
      <c r="AD48" s="2077" t="s">
        <v>444</v>
      </c>
      <c r="AE48" s="2078"/>
      <c r="AF48" s="2078"/>
      <c r="AG48" s="2078"/>
      <c r="AH48" s="2078"/>
      <c r="AI48" s="2078"/>
      <c r="AJ48" s="2078"/>
      <c r="AK48" s="2078"/>
      <c r="AL48" s="2077"/>
      <c r="AM48" s="2078"/>
      <c r="AN48" s="2078"/>
      <c r="AO48" s="2078"/>
      <c r="AP48" s="2078"/>
      <c r="AQ48" s="2078"/>
      <c r="AR48" s="2078"/>
      <c r="AS48" s="2079"/>
      <c r="AT48" s="2079"/>
      <c r="AU48" s="1273" t="s">
        <v>407</v>
      </c>
      <c r="AW48" s="496"/>
      <c r="AX48" s="496" t="str">
        <f>IF(T48="","",T48)</f>
        <v>Группа потребителей</v>
      </c>
      <c r="AY48" s="496"/>
      <c r="AZ48" s="496"/>
    </row>
    <row customHeight="1" ht="21">
      <c r="A49" s="1380" t="s">
        <v>161</v>
      </c>
      <c r="B49" s="1380" t="s">
        <v>162</v>
      </c>
      <c r="C49" s="1380" t="s">
        <v>163</v>
      </c>
      <c r="D49" s="1380" t="s">
        <v>164</v>
      </c>
      <c r="E49" s="2090"/>
      <c r="F49" s="2090"/>
      <c r="G49" s="2090"/>
      <c r="H49" s="2090"/>
      <c r="I49" s="2092"/>
      <c r="J49" s="2092"/>
      <c r="K49" s="2091" t="str">
        <f>J48&amp;".1"</f>
        <v>....1.1.1</v>
      </c>
      <c r="L49" s="1381" t="s">
        <v>408</v>
      </c>
      <c r="P49" s="2093"/>
      <c r="Q49" s="2093"/>
      <c r="R49" s="345">
        <v>1</v>
      </c>
      <c r="S49" s="1353" t="str">
        <f>$K49</f>
        <v>....1.1.1</v>
      </c>
      <c r="T49" s="1364" t="s">
        <v>445</v>
      </c>
      <c r="U49" s="280"/>
      <c r="V49" s="746"/>
      <c r="W49" s="312"/>
      <c r="X49" s="746"/>
      <c r="Y49" s="1272"/>
      <c r="Z49" s="2094"/>
      <c r="AA49" s="1963" t="s">
        <v>66</v>
      </c>
      <c r="AB49" s="2094"/>
      <c r="AC49" s="1963" t="s">
        <v>66</v>
      </c>
      <c r="AD49" s="746">
        <v>1116.65</v>
      </c>
      <c r="AE49" s="312"/>
      <c r="AF49" s="746"/>
      <c r="AG49" s="1272"/>
      <c r="AH49" s="2425">
        <v>45292.42582175926</v>
      </c>
      <c r="AI49" s="1963" t="s">
        <v>66</v>
      </c>
      <c r="AJ49" s="2096">
        <v>45473.42592592593</v>
      </c>
      <c r="AK49" s="1963" t="s">
        <v>66</v>
      </c>
      <c r="AL49" s="746">
        <v>1496.89</v>
      </c>
      <c r="AM49" s="312"/>
      <c r="AN49" s="746"/>
      <c r="AO49" s="1272"/>
      <c r="AP49" s="2425">
        <v>45474.42633101852</v>
      </c>
      <c r="AQ49" s="1963" t="s">
        <v>66</v>
      </c>
      <c r="AR49" s="2425">
        <v>45657.42648148148</v>
      </c>
      <c r="AS49" s="1963" t="s">
        <v>66</v>
      </c>
      <c r="AT49" s="1365"/>
      <c r="AU49" s="2119" t="s">
        <v>409</v>
      </c>
      <c r="AV49" s="507">
        <f>STRCHECKDATE(V50:AT50)</f>
      </c>
      <c r="AW49" s="496"/>
      <c r="AX49" s="496" t="str">
        <f>IF(T49="","",T49)</f>
        <v>вода</v>
      </c>
      <c r="AY49" s="496"/>
      <c r="AZ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45292.42582175926-45473.42592592593</v>
      </c>
      <c r="AH50" s="2095"/>
      <c r="AI50" s="1963"/>
      <c r="AJ50" s="2097"/>
      <c r="AK50" s="1963"/>
      <c r="AL50" s="312"/>
      <c r="AM50" s="312"/>
      <c r="AN50" s="312"/>
      <c r="AO50" s="316" t="str">
        <f>AP49&amp;"-"&amp;AR49</f>
        <v>45474.42633101852-45657.42648148148</v>
      </c>
      <c r="AP50" s="2134"/>
      <c r="AQ50" s="1963"/>
      <c r="AR50" s="2134"/>
      <c r="AS50" s="1963"/>
      <c r="AT50" s="1366"/>
      <c r="AU50" s="2120"/>
      <c r="AW50" s="496"/>
      <c r="AX50" s="496" t="str">
        <f>IF(T50="","",T50)</f>
        <v/>
      </c>
      <c r="AY50" s="496"/>
      <c r="AZ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410</v>
      </c>
      <c r="U51" s="359"/>
      <c r="V51" s="359"/>
      <c r="W51" s="359"/>
      <c r="X51" s="359"/>
      <c r="Y51" s="359"/>
      <c r="Z51" s="359"/>
      <c r="AA51" s="359"/>
      <c r="AB51" s="359"/>
      <c r="AC51" s="359"/>
      <c r="AD51" s="359"/>
      <c r="AE51" s="359"/>
      <c r="AF51" s="359"/>
      <c r="AG51" s="359"/>
      <c r="AH51" s="359"/>
      <c r="AI51" s="359"/>
      <c r="AJ51" s="359"/>
      <c r="AK51" s="359"/>
      <c r="AL51" s="2564"/>
      <c r="AM51" s="2565"/>
      <c r="AN51" s="2566"/>
      <c r="AO51" s="2567"/>
      <c r="AP51" s="2568"/>
      <c r="AQ51" s="2569"/>
      <c r="AR51" s="2570"/>
      <c r="AS51" s="2571"/>
      <c r="AT51" s="311"/>
      <c r="AU51" s="2121"/>
      <c r="AW51" s="496"/>
      <c r="AX51" s="496" t="str">
        <f>IF(T51="","",T51)</f>
        <v>Добавить вид теплоносителя (параметры теплоносителя)</v>
      </c>
      <c r="AY51" s="496"/>
      <c r="AZ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411</v>
      </c>
      <c r="U52" s="359"/>
      <c r="V52" s="359"/>
      <c r="W52" s="359"/>
      <c r="X52" s="359"/>
      <c r="Y52" s="359"/>
      <c r="Z52" s="359"/>
      <c r="AA52" s="359"/>
      <c r="AB52" s="359"/>
      <c r="AC52" s="358"/>
      <c r="AD52" s="359"/>
      <c r="AE52" s="359"/>
      <c r="AF52" s="359"/>
      <c r="AG52" s="359"/>
      <c r="AH52" s="359"/>
      <c r="AI52" s="359"/>
      <c r="AJ52" s="359"/>
      <c r="AK52" s="358"/>
      <c r="AL52" s="2572"/>
      <c r="AM52" s="2573"/>
      <c r="AN52" s="2574"/>
      <c r="AO52" s="2575"/>
      <c r="AP52" s="2576"/>
      <c r="AQ52" s="2577"/>
      <c r="AR52" s="2578"/>
      <c r="AS52" s="2579"/>
      <c r="AT52" s="359"/>
      <c r="AU52" s="283"/>
      <c r="AW52" s="496"/>
      <c r="AX52" s="496" t="str">
        <f>IF(T52="","",T52)</f>
        <v>Добавить группу потребителей</v>
      </c>
      <c r="AY52" s="496"/>
      <c r="AZ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412</v>
      </c>
      <c r="U53" s="359"/>
      <c r="V53" s="359"/>
      <c r="W53" s="359"/>
      <c r="X53" s="359"/>
      <c r="Y53" s="359"/>
      <c r="Z53" s="359"/>
      <c r="AA53" s="359"/>
      <c r="AB53" s="359"/>
      <c r="AC53" s="358"/>
      <c r="AD53" s="359"/>
      <c r="AE53" s="359"/>
      <c r="AF53" s="359"/>
      <c r="AG53" s="359"/>
      <c r="AH53" s="359"/>
      <c r="AI53" s="359"/>
      <c r="AJ53" s="359"/>
      <c r="AK53" s="358"/>
      <c r="AL53" s="2580"/>
      <c r="AM53" s="2581"/>
      <c r="AN53" s="2582"/>
      <c r="AO53" s="2583"/>
      <c r="AP53" s="2584"/>
      <c r="AQ53" s="2585"/>
      <c r="AR53" s="2586"/>
      <c r="AS53" s="2587"/>
      <c r="AT53" s="359"/>
      <c r="AU53" s="283"/>
      <c r="AW53" s="496"/>
      <c r="AX53" s="496" t="str">
        <f>IF(T53="","",T53)</f>
        <v>Добавить схему подключения</v>
      </c>
      <c r="AY53" s="496"/>
      <c r="AZ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179</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180</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181</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188</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14.25">
      <c r="O61" s="533"/>
      <c r="AL61" s="1660"/>
      <c r="AM61" s="1660"/>
      <c r="AN61" s="1660"/>
      <c r="AO61" s="1660"/>
      <c r="AP61" s="1660"/>
      <c r="AQ61" s="1660"/>
      <c r="AR61" s="1660"/>
      <c r="AS61" s="1660"/>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088"/>
      <c r="AU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sheetData>
  <sheetProtection formatColumns="0" formatRows="0" autoFilter="0" sort="0" insertRows="0" insertColumns="1" deleteRows="0" deleteColumns="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859B5-0EDB-DDD5-3C67-B97B7B7E7E4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402</v>
      </c>
      <c r="M6" s="533"/>
      <c r="P6" s="2093">
        <v>1</v>
      </c>
      <c r="Q6" s="1348"/>
      <c r="R6" s="344"/>
      <c r="S6" s="1353">
        <f>$I6</f>
      </c>
      <c r="T6" s="266" t="s">
        <v>403</v>
      </c>
      <c r="U6" s="280"/>
      <c r="V6" s="2077"/>
      <c r="W6" s="2078"/>
      <c r="X6" s="2078"/>
      <c r="Y6" s="2078"/>
      <c r="Z6" s="2078"/>
      <c r="AA6" s="2078"/>
      <c r="AB6" s="2078"/>
      <c r="AC6" s="2079"/>
      <c r="AD6" s="2077"/>
      <c r="AE6" s="2078"/>
      <c r="AF6" s="2078"/>
      <c r="AG6" s="2078"/>
      <c r="AH6" s="2078"/>
      <c r="AI6" s="2078"/>
      <c r="AJ6" s="2078"/>
      <c r="AK6" s="2078"/>
      <c r="AL6" s="2079"/>
      <c r="AM6" s="1273" t="s">
        <v>404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409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180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181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414</v>
      </c>
      <c r="P22" s="1379"/>
      <c r="Q22" s="1388"/>
      <c r="R22" s="1388"/>
      <c r="S22" s="724"/>
      <c r="T22" s="1155" t="s">
        <v>415</v>
      </c>
      <c r="AA22" s="166" t="s">
        <v>416</v>
      </c>
      <c r="AC22" s="166" t="s">
        <v>417</v>
      </c>
      <c r="AD22" s="1155" t="s">
        <v>415</v>
      </c>
      <c r="AI22" s="166" t="s">
        <v>418</v>
      </c>
      <c r="AK22" s="166" t="s">
        <v>417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№9-142/9(554)</v>
      </c>
      <c r="W31" s="2082"/>
      <c r="X31" s="2082"/>
      <c r="Y31" s="2082"/>
      <c r="Z31" s="2082"/>
      <c r="AA31" s="2082"/>
      <c r="AB31" s="2082"/>
      <c r="AC31" s="314"/>
      <c r="AD31" s="2082" t="str">
        <f>IF(TITLE_NUMBER_PR_CHANGE="",IF(TITLE_NUMBER_PR="","",TITLE_NUMBER_PR),TITLE_NUMBER_PR_CHANGE)</f>
        <v>№9-142/9(554)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№9-142/9(554)</v>
      </c>
      <c r="W35" s="2082"/>
      <c r="X35" s="2082"/>
      <c r="Y35" s="2082"/>
      <c r="Z35" s="2082"/>
      <c r="AA35" s="2082"/>
      <c r="AB35" s="2082"/>
      <c r="AC35" s="314"/>
      <c r="AD35" s="2082" t="str">
        <f>IF(TITLE_NUMBER_PR_CHANGE="",IF(TITLE_NUMBER_PR="","",TITLE_NUMBER_PR),TITLE_NUMBER_PR_CHANGE)</f>
        <v>№9-142/9(554)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87</v>
      </c>
      <c r="T39" s="2044" t="s">
        <v>424</v>
      </c>
      <c r="U39" s="281"/>
      <c r="V39" s="2108" t="s">
        <v>425</v>
      </c>
      <c r="W39" s="2109"/>
      <c r="X39" s="2128"/>
      <c r="Y39" s="2128"/>
      <c r="Z39" s="2109"/>
      <c r="AA39" s="2109"/>
      <c r="AB39" s="2110"/>
      <c r="AC39" s="2111" t="s">
        <v>426</v>
      </c>
      <c r="AD39" s="2108" t="s">
        <v>425</v>
      </c>
      <c r="AE39" s="2109"/>
      <c r="AF39" s="2128"/>
      <c r="AG39" s="2128"/>
      <c r="AH39" s="2109"/>
      <c r="AI39" s="2109"/>
      <c r="AJ39" s="2110"/>
      <c r="AK39" s="2111" t="s">
        <v>427</v>
      </c>
      <c r="AL39" s="2114" t="s">
        <v>428</v>
      </c>
      <c r="AM39" s="1953"/>
    </row>
    <row customHeight="1" ht="23.25">
      <c r="Q40" s="368"/>
      <c r="R40" s="368"/>
      <c r="S40" s="2107"/>
      <c r="T40" s="2044"/>
      <c r="U40" s="1026"/>
      <c r="V40" s="2124" t="s">
        <v>429</v>
      </c>
      <c r="W40" s="2126" t="s">
        <v>430</v>
      </c>
      <c r="X40" s="1393" t="s">
        <v>431</v>
      </c>
      <c r="Y40" s="1393"/>
      <c r="Z40" s="2101" t="s">
        <v>432</v>
      </c>
      <c r="AA40" s="2101"/>
      <c r="AB40" s="2102"/>
      <c r="AC40" s="2112"/>
      <c r="AD40" s="2124" t="s">
        <v>429</v>
      </c>
      <c r="AE40" s="2126" t="s">
        <v>430</v>
      </c>
      <c r="AF40" s="1393" t="s">
        <v>431</v>
      </c>
      <c r="AG40" s="1393"/>
      <c r="AH40" s="2101" t="s">
        <v>432</v>
      </c>
      <c r="AI40" s="2101"/>
      <c r="AJ40" s="2102"/>
      <c r="AK40" s="2112"/>
      <c r="AL40" s="2115"/>
      <c r="AM40" s="1953"/>
    </row>
    <row s="1282" customFormat="1" customHeight="1" ht="23.25">
      <c r="A41" s="1387"/>
      <c r="B41" s="1387" t="s">
        <v>134</v>
      </c>
      <c r="C41" s="1387" t="s">
        <v>135</v>
      </c>
      <c r="D41" s="1387" t="s">
        <v>136</v>
      </c>
      <c r="E41" s="1381" t="s">
        <v>433</v>
      </c>
      <c r="F41" s="1381" t="s">
        <v>434</v>
      </c>
      <c r="G41" s="1381" t="s">
        <v>435</v>
      </c>
      <c r="H41" s="1381" t="s">
        <v>436</v>
      </c>
      <c r="I41" s="1381" t="s">
        <v>437</v>
      </c>
      <c r="J41" s="1381" t="s">
        <v>438</v>
      </c>
      <c r="K41" s="1381" t="s">
        <v>439</v>
      </c>
      <c r="L41" s="1381" t="s">
        <v>414</v>
      </c>
      <c r="M41" s="1379"/>
      <c r="N41" s="1379"/>
      <c r="O41" s="1379"/>
      <c r="P41" s="1345"/>
      <c r="Q41" s="368"/>
      <c r="R41" s="368"/>
      <c r="S41" s="2107"/>
      <c r="T41" s="2044"/>
      <c r="U41" s="282"/>
      <c r="V41" s="2125"/>
      <c r="W41" s="2127"/>
      <c r="X41" s="1390" t="s">
        <v>440</v>
      </c>
      <c r="Y41" s="1390" t="s">
        <v>441</v>
      </c>
      <c r="Z41" s="1351" t="s">
        <v>442</v>
      </c>
      <c r="AA41" s="2103" t="s">
        <v>443</v>
      </c>
      <c r="AB41" s="2104"/>
      <c r="AC41" s="2113"/>
      <c r="AD41" s="2125"/>
      <c r="AE41" s="2127"/>
      <c r="AF41" s="1390" t="s">
        <v>440</v>
      </c>
      <c r="AG41" s="1390" t="s">
        <v>441</v>
      </c>
      <c r="AH41" s="1351" t="s">
        <v>442</v>
      </c>
      <c r="AI41" s="2103" t="s">
        <v>443</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203</v>
      </c>
      <c r="B44" s="1380" t="s">
        <v>204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203</v>
      </c>
      <c r="B45" s="1380" t="s">
        <v>204</v>
      </c>
      <c r="C45" s="1380" t="s">
        <v>205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203</v>
      </c>
      <c r="B46" s="1380" t="s">
        <v>204</v>
      </c>
      <c r="C46" s="1380" t="s">
        <v>205</v>
      </c>
      <c r="D46" s="1380" t="s">
        <v>206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customHeight="1" ht="47.25">
      <c r="A47" s="1380" t="s">
        <v>203</v>
      </c>
      <c r="B47" s="1380" t="s">
        <v>204</v>
      </c>
      <c r="C47" s="1380" t="s">
        <v>205</v>
      </c>
      <c r="D47" s="1380" t="s">
        <v>206</v>
      </c>
      <c r="E47" s="2090"/>
      <c r="F47" s="2090"/>
      <c r="G47" s="2090"/>
      <c r="H47" s="2090"/>
      <c r="I47" s="2091" t="str">
        <f>S46&amp;".1"</f>
        <v>....1</v>
      </c>
      <c r="J47" s="1380"/>
      <c r="K47" s="1380"/>
      <c r="L47" s="1381" t="s">
        <v>402</v>
      </c>
      <c r="P47" s="2093">
        <v>1</v>
      </c>
      <c r="Q47" s="1348"/>
      <c r="R47" s="344"/>
      <c r="S47" s="1353" t="str">
        <f>$I47</f>
        <v>....1</v>
      </c>
      <c r="T47" s="266" t="s">
        <v>403</v>
      </c>
      <c r="U47" s="280"/>
      <c r="V47" s="2077"/>
      <c r="W47" s="2078"/>
      <c r="X47" s="2078"/>
      <c r="Y47" s="2078"/>
      <c r="Z47" s="2078"/>
      <c r="AA47" s="2078"/>
      <c r="AB47" s="2078"/>
      <c r="AC47" s="2079"/>
      <c r="AD47" s="2077"/>
      <c r="AE47" s="2078"/>
      <c r="AF47" s="2078"/>
      <c r="AG47" s="2078"/>
      <c r="AH47" s="2078"/>
      <c r="AI47" s="2078"/>
      <c r="AJ47" s="2078"/>
      <c r="AK47" s="2078"/>
      <c r="AL47" s="2079"/>
      <c r="AM47" s="1273" t="s">
        <v>404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203</v>
      </c>
      <c r="B48" s="1380" t="s">
        <v>204</v>
      </c>
      <c r="C48" s="1380" t="s">
        <v>205</v>
      </c>
      <c r="D48" s="1380" t="s">
        <v>206</v>
      </c>
      <c r="E48" s="2090"/>
      <c r="F48" s="2090"/>
      <c r="G48" s="2090"/>
      <c r="H48" s="2090"/>
      <c r="I48" s="2092"/>
      <c r="J48" s="2091" t="str">
        <f>I47&amp;".1"</f>
        <v>....1.1</v>
      </c>
      <c r="K48" s="1380"/>
      <c r="L48" s="1381" t="s">
        <v>405</v>
      </c>
      <c r="P48" s="2093"/>
      <c r="Q48" s="2093">
        <v>1</v>
      </c>
      <c r="R48" s="345"/>
      <c r="S48" s="1353" t="str">
        <f>$J48</f>
        <v>....1.1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203</v>
      </c>
      <c r="B49" s="1380" t="s">
        <v>204</v>
      </c>
      <c r="C49" s="1380" t="s">
        <v>205</v>
      </c>
      <c r="D49" s="1380" t="s">
        <v>206</v>
      </c>
      <c r="E49" s="2090"/>
      <c r="F49" s="2090"/>
      <c r="G49" s="2090"/>
      <c r="H49" s="2090"/>
      <c r="I49" s="2092"/>
      <c r="J49" s="2092"/>
      <c r="K49" s="2091" t="str">
        <f>J48&amp;".1"</f>
        <v>....1.1.1</v>
      </c>
      <c r="L49" s="1381" t="s">
        <v>408</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409</v>
      </c>
      <c r="AN49" s="507">
        <f>STRCHECKDATE(V50:AL50)</f>
      </c>
      <c r="AO49" s="496"/>
      <c r="AP49" s="496" t="str">
        <f>IF(T49="","",T49)</f>
        <v/>
      </c>
      <c r="AQ49" s="496"/>
      <c r="AR49" s="496"/>
    </row>
    <row customHeight="1" ht="0.75">
      <c r="A50" s="1380" t="s">
        <v>203</v>
      </c>
      <c r="B50" s="1380" t="s">
        <v>204</v>
      </c>
      <c r="C50" s="1380" t="s">
        <v>205</v>
      </c>
      <c r="D50" s="1380" t="s">
        <v>206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203</v>
      </c>
      <c r="B51" s="1380" t="s">
        <v>204</v>
      </c>
      <c r="C51" s="1380" t="s">
        <v>205</v>
      </c>
      <c r="D51" s="1380" t="s">
        <v>206</v>
      </c>
      <c r="E51" s="2090"/>
      <c r="F51" s="2090"/>
      <c r="G51" s="2090"/>
      <c r="H51" s="2090"/>
      <c r="I51" s="2092"/>
      <c r="J51" s="2091"/>
      <c r="K51" s="1380"/>
      <c r="L51" s="1381"/>
      <c r="P51" s="2093"/>
      <c r="Q51" s="2093"/>
      <c r="R51" s="344"/>
      <c r="S51" s="1295"/>
      <c r="T51" s="269"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203</v>
      </c>
      <c r="B52" s="1380" t="s">
        <v>204</v>
      </c>
      <c r="C52" s="1380" t="s">
        <v>205</v>
      </c>
      <c r="D52" s="1380" t="s">
        <v>206</v>
      </c>
      <c r="E52" s="2090"/>
      <c r="F52" s="2090"/>
      <c r="G52" s="2090"/>
      <c r="H52" s="2090"/>
      <c r="I52" s="2091"/>
      <c r="J52" s="1380"/>
      <c r="K52" s="1380"/>
      <c r="L52" s="1381"/>
      <c r="P52" s="2093"/>
      <c r="Q52" s="1348"/>
      <c r="R52" s="344"/>
      <c r="S52" s="1295"/>
      <c r="T52" s="268"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203</v>
      </c>
      <c r="B53" s="1380" t="s">
        <v>204</v>
      </c>
      <c r="C53" s="1380" t="s">
        <v>205</v>
      </c>
      <c r="D53" s="1380" t="s">
        <v>206</v>
      </c>
      <c r="E53" s="2090"/>
      <c r="F53" s="2090"/>
      <c r="G53" s="2090"/>
      <c r="H53" s="2089"/>
      <c r="I53" s="1380"/>
      <c r="J53" s="1380"/>
      <c r="K53" s="1380"/>
      <c r="L53" s="1381"/>
      <c r="M53" s="1382"/>
      <c r="N53" s="1382"/>
      <c r="O53" s="533"/>
      <c r="P53" s="348"/>
      <c r="Q53" s="367"/>
      <c r="R53" s="343"/>
      <c r="S53" s="1295"/>
      <c r="T53" s="356" t="s">
        <v>412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203</v>
      </c>
      <c r="B54" s="1360" t="s">
        <v>204</v>
      </c>
      <c r="C54" s="1360" t="s">
        <v>205</v>
      </c>
      <c r="D54" s="1331"/>
      <c r="E54" s="2090"/>
      <c r="F54" s="2090"/>
      <c r="G54" s="2089"/>
      <c r="H54" s="1331"/>
      <c r="I54" s="1331"/>
      <c r="J54" s="1331"/>
      <c r="K54" s="1331"/>
      <c r="L54" s="1356"/>
      <c r="M54" s="1332"/>
      <c r="N54" s="1332"/>
      <c r="P54" s="1333"/>
      <c r="Q54" s="1334"/>
      <c r="R54" s="1333"/>
      <c r="S54" s="1339"/>
      <c r="T54" s="1342" t="s">
        <v>179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203</v>
      </c>
      <c r="B55" s="1360" t="s">
        <v>204</v>
      </c>
      <c r="C55" s="1331"/>
      <c r="D55" s="1331"/>
      <c r="E55" s="2090"/>
      <c r="F55" s="2089"/>
      <c r="G55" s="1331"/>
      <c r="H55" s="1331"/>
      <c r="I55" s="1331"/>
      <c r="J55" s="1331"/>
      <c r="K55" s="1331"/>
      <c r="L55" s="1356"/>
      <c r="M55" s="1338"/>
      <c r="N55" s="1338"/>
      <c r="P55" s="1333"/>
      <c r="Q55" s="1334"/>
      <c r="R55" s="1333"/>
      <c r="S55" s="1339"/>
      <c r="T55" s="1342" t="s">
        <v>180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203</v>
      </c>
      <c r="B56" s="1360"/>
      <c r="C56" s="1360"/>
      <c r="D56" s="1360"/>
      <c r="E56" s="2089"/>
      <c r="F56" s="1360"/>
      <c r="G56" s="1360"/>
      <c r="H56" s="1360"/>
      <c r="I56" s="1360"/>
      <c r="J56" s="1360"/>
      <c r="K56" s="1360"/>
      <c r="L56" s="1363"/>
      <c r="M56" s="1338"/>
      <c r="N56" s="1338"/>
      <c r="O56" s="514"/>
      <c r="P56" s="376"/>
      <c r="Q56" s="1361"/>
      <c r="R56" s="376"/>
      <c r="S56" s="1339"/>
      <c r="T56" s="1342" t="s">
        <v>181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ADD5F-7B7A-05C2-CA17-B77DCFBD46C1}" mc:Ignorable="x14ac xr xr2 xr3">
  <sheetPr>
    <tabColor theme="6" tint="0.4"/>
  </sheetPr>
  <dimension ref="A1:AZ65"/>
  <sheetViews>
    <sheetView topLeftCell="Q25" showGridLines="0" zoomScale="90" workbookViewId="0">
      <selection activeCell="AF40" sqref="AF40:AG40"/>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3.4921875" customWidth="1"/>
    <col min="35" max="35" style="1660" width="3.7109375" customWidth="1"/>
    <col min="36" max="36" style="1660" width="13.33203125" customWidth="1"/>
    <col min="37" max="37" style="1660" width="8.57421875" customWidth="1"/>
    <col min="42" max="42" width="13.01171875" customWidth="1"/>
    <col min="44" max="44" width="13.652343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395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397</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401</v>
      </c>
      <c r="AW5" s="496"/>
      <c r="AX5" s="496" t="str">
        <f>IF(T5="","",T5)</f>
        <v>Источник тепловой энергии  </v>
      </c>
      <c r="AY5" s="496"/>
      <c r="AZ5" s="496"/>
    </row>
    <row customHeight="1" ht="14.25" hidden="1">
      <c r="A6" s="1380"/>
      <c r="B6" s="1380"/>
      <c r="C6" s="1380"/>
      <c r="D6" s="1380"/>
      <c r="E6" s="2090"/>
      <c r="F6" s="2090"/>
      <c r="G6" s="2090"/>
      <c r="H6" s="2090"/>
      <c r="I6" s="2091">
        <f>S5&amp;".1"</f>
      </c>
      <c r="J6" s="1380"/>
      <c r="K6" s="1380"/>
      <c r="L6" s="1381" t="s">
        <v>402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29"/>
      <c r="AM6" s="2130"/>
      <c r="AN6" s="2130"/>
      <c r="AO6" s="2130"/>
      <c r="AP6" s="2130"/>
      <c r="AQ6" s="2130"/>
      <c r="AR6" s="2130"/>
      <c r="AS6" s="2131"/>
      <c r="AT6" s="2131"/>
      <c r="AU6" s="1402"/>
      <c r="AW6" s="496"/>
      <c r="AX6" s="496" t="str">
        <f>IF(T6="","",T6)</f>
        <v/>
      </c>
      <c r="AY6" s="496"/>
      <c r="AZ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407</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409</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410</v>
      </c>
      <c r="U10" s="359"/>
      <c r="V10" s="359"/>
      <c r="W10" s="359"/>
      <c r="X10" s="359"/>
      <c r="Y10" s="359"/>
      <c r="Z10" s="359"/>
      <c r="AA10" s="359"/>
      <c r="AB10" s="359"/>
      <c r="AC10" s="359"/>
      <c r="AD10" s="359"/>
      <c r="AE10" s="359"/>
      <c r="AF10" s="359"/>
      <c r="AG10" s="359"/>
      <c r="AH10" s="359"/>
      <c r="AI10" s="359"/>
      <c r="AJ10" s="359"/>
      <c r="AK10" s="359"/>
      <c r="AL10" s="2588"/>
      <c r="AM10" s="2589"/>
      <c r="AN10" s="2590"/>
      <c r="AO10" s="2591"/>
      <c r="AP10" s="2592"/>
      <c r="AQ10" s="2593"/>
      <c r="AR10" s="2594"/>
      <c r="AS10" s="2595"/>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411</v>
      </c>
      <c r="U11" s="359"/>
      <c r="V11" s="359"/>
      <c r="W11" s="359"/>
      <c r="X11" s="359"/>
      <c r="Y11" s="359"/>
      <c r="Z11" s="359"/>
      <c r="AA11" s="359"/>
      <c r="AB11" s="359"/>
      <c r="AC11" s="358"/>
      <c r="AD11" s="359"/>
      <c r="AE11" s="359"/>
      <c r="AF11" s="359"/>
      <c r="AG11" s="359"/>
      <c r="AH11" s="359"/>
      <c r="AI11" s="359"/>
      <c r="AJ11" s="359"/>
      <c r="AK11" s="358"/>
      <c r="AL11" s="2596"/>
      <c r="AM11" s="2597"/>
      <c r="AN11" s="2598"/>
      <c r="AO11" s="2599"/>
      <c r="AP11" s="2600"/>
      <c r="AQ11" s="2601"/>
      <c r="AR11" s="2602"/>
      <c r="AS11" s="2603"/>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6"/>
      <c r="AW12" s="496"/>
      <c r="AX12" s="496" t="str">
        <f>IF(T12="","",T12)</f>
        <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179</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180</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181</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413</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L22" s="1383"/>
      <c r="AM22" s="1383"/>
      <c r="AN22" s="1383"/>
      <c r="AO22" s="1383"/>
      <c r="AP22" s="1383"/>
      <c r="AQ22" s="1387" t="s">
        <v>416</v>
      </c>
      <c r="AR22" s="1383"/>
      <c r="AS22" s="1387" t="s">
        <v>417</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2082" t="str">
        <f>IF(TITLE_NAME_OR_PR_CHANGE="",IF(TITLE_NAME_OR_PR="","",TITLE_NAME_OR_PR),TITLE_NAME_OR_PR_CHANGE)</f>
        <v>Департамент тарифного регулирования Томской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2081" t="str">
        <f>IF(TITLE_DATE_PR_CHANGE="",IF(TITLE_DATE_PR="","",TITLE_DATE_PR),TITLE_DATE_PR_CHANGE)</f>
        <v>45280.672581018516</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№9-142/9(554)</v>
      </c>
      <c r="W31" s="2082"/>
      <c r="X31" s="2082"/>
      <c r="Y31" s="2082"/>
      <c r="Z31" s="2082"/>
      <c r="AA31" s="2082"/>
      <c r="AB31" s="2082"/>
      <c r="AC31" s="314"/>
      <c r="AD31" s="2082" t="str">
        <f>IF(TITLE_NUMBER_PR_CHANGE="",IF(TITLE_NUMBER_PR="","",TITLE_NUMBER_PR),TITLE_NUMBER_PR_CHANGE)</f>
        <v>№9-142/9(554)</v>
      </c>
      <c r="AE31" s="2082"/>
      <c r="AF31" s="2082"/>
      <c r="AG31" s="2082"/>
      <c r="AH31" s="2082"/>
      <c r="AI31" s="2082"/>
      <c r="AJ31" s="2082"/>
      <c r="AK31" s="314"/>
      <c r="AL31" s="2082" t="str">
        <f>IF(TITLE_NUMBER_PR_CHANGE="",IF(TITLE_NUMBER_PR="","",TITLE_NUMBER_PR),TITLE_NUMBER_PR_CHANGE)</f>
        <v>№9-142/9(554)</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2082" t="str">
        <f>IF(TITLE_IST_PUB_CHANGE="",IF(TITLE_IST_PUB="","",TITLE_IST_PUB),TITLE_IST_PUB_CHANGE)</f>
        <v>Официальный сайт Департамента тарифного регулирования Томской области</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2081" t="str">
        <f>IF(TITLE_DATE_PR_CHANGE="",IF(TITLE_DATE_PR="","",TITLE_DATE_PR),TITLE_DATE_PR_CHANGE)</f>
        <v>45280.672581018516</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№9-142/9(554)</v>
      </c>
      <c r="W35" s="2082"/>
      <c r="X35" s="2082"/>
      <c r="Y35" s="2082"/>
      <c r="Z35" s="2082"/>
      <c r="AA35" s="2082"/>
      <c r="AB35" s="2082"/>
      <c r="AC35" s="314"/>
      <c r="AD35" s="2082" t="str">
        <f>IF(TITLE_NUMBER_PR_CHANGE="",IF(TITLE_NUMBER_PR="","",TITLE_NUMBER_PR),TITLE_NUMBER_PR_CHANGE)</f>
        <v>№9-142/9(554)</v>
      </c>
      <c r="AE35" s="2082"/>
      <c r="AF35" s="2082"/>
      <c r="AG35" s="2082"/>
      <c r="AH35" s="2082"/>
      <c r="AI35" s="2082"/>
      <c r="AJ35" s="2082"/>
      <c r="AK35" s="314"/>
      <c r="AL35" s="2082" t="str">
        <f>IF(TITLE_NUMBER_PR_CHANGE="",IF(TITLE_NUMBER_PR="","",TITLE_NUMBER_PR),TITLE_NUMBER_PR_CHANGE)</f>
        <v>№9-142/9(554)</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L36" s="1660"/>
      <c r="AM36" s="1660"/>
      <c r="AN36" s="1660"/>
      <c r="AO36" s="1660"/>
      <c r="AP36" s="1660"/>
      <c r="AQ36" s="1660"/>
      <c r="AR36" s="1660"/>
      <c r="AS36" s="1667" t="s">
        <v>423</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182</v>
      </c>
      <c r="AM37" s="2106"/>
      <c r="AN37" s="2106"/>
      <c r="AO37" s="2106"/>
      <c r="AP37" s="2106"/>
      <c r="AQ37" s="2106"/>
      <c r="AR37" s="2106"/>
      <c r="AS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2017" t="s">
        <v>297</v>
      </c>
      <c r="AM38" s="2017"/>
      <c r="AN38" s="2017"/>
      <c r="AO38" s="2017"/>
      <c r="AP38" s="2017"/>
      <c r="AQ38" s="2017"/>
      <c r="AR38" s="2017"/>
      <c r="AS38" s="2017"/>
      <c r="AT38" s="1953"/>
      <c r="AU38" s="1953"/>
    </row>
    <row customHeight="1" ht="14.25">
      <c r="Q39" s="368"/>
      <c r="R39" s="368"/>
      <c r="S39" s="2107" t="s">
        <v>87</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224" t="s">
        <v>425</v>
      </c>
      <c r="AM39" s="2225"/>
      <c r="AN39" s="2225"/>
      <c r="AO39" s="2225"/>
      <c r="AP39" s="2225"/>
      <c r="AQ39" s="2225"/>
      <c r="AR39" s="2226"/>
      <c r="AS39" s="2111" t="s">
        <v>426</v>
      </c>
      <c r="AT39" s="2114" t="s">
        <v>428</v>
      </c>
      <c r="AU39" s="1953"/>
    </row>
    <row customHeight="1" ht="33.75">
      <c r="Q40" s="368"/>
      <c r="R40" s="368"/>
      <c r="S40" s="2107"/>
      <c r="T40" s="2044"/>
      <c r="U40" s="1026"/>
      <c r="V40" s="2117" t="s">
        <v>447</v>
      </c>
      <c r="W40" s="2098"/>
      <c r="X40" s="2100" t="s">
        <v>431</v>
      </c>
      <c r="Y40" s="2102"/>
      <c r="Z40" s="2100" t="s">
        <v>432</v>
      </c>
      <c r="AA40" s="2101"/>
      <c r="AB40" s="2102"/>
      <c r="AC40" s="2112"/>
      <c r="AD40" s="2117" t="s">
        <v>447</v>
      </c>
      <c r="AE40" s="2098"/>
      <c r="AF40" s="2100" t="s">
        <v>431</v>
      </c>
      <c r="AG40" s="2102"/>
      <c r="AH40" s="2100" t="s">
        <v>432</v>
      </c>
      <c r="AI40" s="2101"/>
      <c r="AJ40" s="2102"/>
      <c r="AK40" s="2112"/>
      <c r="AL40" s="2015" t="s">
        <v>447</v>
      </c>
      <c r="AM40" s="2515"/>
      <c r="AN40" s="1937" t="s">
        <v>431</v>
      </c>
      <c r="AO40" s="1939"/>
      <c r="AP40" s="1937" t="s">
        <v>432</v>
      </c>
      <c r="AQ40" s="2016"/>
      <c r="AR40" s="1939"/>
      <c r="AS40" s="2112"/>
      <c r="AT40" s="2115"/>
      <c r="AU40" s="1953"/>
    </row>
    <row customHeight="1" ht="33.75">
      <c r="A41" s="1387"/>
      <c r="B41" s="1387" t="s">
        <v>134</v>
      </c>
      <c r="C41" s="1387" t="s">
        <v>135</v>
      </c>
      <c r="D41" s="1387" t="s">
        <v>136</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355" t="s">
        <v>442</v>
      </c>
      <c r="AA41" s="2103" t="s">
        <v>443</v>
      </c>
      <c r="AB41" s="2104"/>
      <c r="AC41" s="2113"/>
      <c r="AD41" s="2118"/>
      <c r="AE41" s="2099"/>
      <c r="AF41" s="1224" t="s">
        <v>440</v>
      </c>
      <c r="AG41" s="1224" t="s">
        <v>441</v>
      </c>
      <c r="AH41" s="1355" t="s">
        <v>442</v>
      </c>
      <c r="AI41" s="2103" t="s">
        <v>443</v>
      </c>
      <c r="AJ41" s="2104"/>
      <c r="AK41" s="2113"/>
      <c r="AL41" s="2072"/>
      <c r="AM41" s="797"/>
      <c r="AN41" s="2360" t="s">
        <v>440</v>
      </c>
      <c r="AO41" s="2360" t="s">
        <v>441</v>
      </c>
      <c r="AP41" s="2360" t="s">
        <v>442</v>
      </c>
      <c r="AQ41" s="2050" t="s">
        <v>443</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3"/>
      <c r="AM44" s="2084"/>
      <c r="AN44" s="2084"/>
      <c r="AO44" s="2084"/>
      <c r="AP44" s="2084"/>
      <c r="AQ44" s="2084"/>
      <c r="AR44" s="2084"/>
      <c r="AS44" s="2085"/>
      <c r="AT44" s="2085"/>
      <c r="AU44" s="1273" t="s">
        <v>397</v>
      </c>
      <c r="AW44" s="496"/>
      <c r="AX44" s="496" t="str">
        <f>IF(T44="","",T44)</f>
        <v>Территория действия тарифа</v>
      </c>
      <c r="AY44" s="496"/>
      <c r="AZ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3"/>
      <c r="AM45" s="2084"/>
      <c r="AN45" s="2084"/>
      <c r="AO45" s="2084"/>
      <c r="AP45" s="2084"/>
      <c r="AQ45" s="2084"/>
      <c r="AR45" s="2084"/>
      <c r="AS45" s="2085"/>
      <c r="AT45" s="2085"/>
      <c r="AU45" s="1273" t="s">
        <v>399</v>
      </c>
      <c r="AW45" s="496"/>
      <c r="AX45" s="496" t="str">
        <f>IF(T45="","",T45)</f>
        <v>Наименование системы теплоснабжения </v>
      </c>
      <c r="AY45" s="496"/>
      <c r="AZ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3"/>
      <c r="AM46" s="2084"/>
      <c r="AN46" s="2084"/>
      <c r="AO46" s="2084"/>
      <c r="AP46" s="2084"/>
      <c r="AQ46" s="2084"/>
      <c r="AR46" s="2084"/>
      <c r="AS46" s="2085"/>
      <c r="AT46" s="2085"/>
      <c r="AU46" s="1273" t="s">
        <v>401</v>
      </c>
      <c r="AW46" s="496"/>
      <c r="AX46" s="496" t="str">
        <f>IF(T46="","",T46)</f>
        <v>Источник тепловой энергии  </v>
      </c>
      <c r="AY46" s="496"/>
      <c r="AZ46" s="496"/>
    </row>
    <row s="1667" customFormat="1" customHeight="1" ht="0">
      <c r="A47" s="1360" t="s">
        <v>167</v>
      </c>
      <c r="B47" s="1360" t="s">
        <v>168</v>
      </c>
      <c r="C47" s="1360" t="s">
        <v>169</v>
      </c>
      <c r="D47" s="1360" t="s">
        <v>170</v>
      </c>
      <c r="E47" s="2090"/>
      <c r="F47" s="2090"/>
      <c r="G47" s="2090"/>
      <c r="H47" s="2090"/>
      <c r="I47" s="2091" t="str">
        <f>S46&amp;".1"</f>
        <v>....1</v>
      </c>
      <c r="J47" s="1360"/>
      <c r="K47" s="1360"/>
      <c r="L47" s="1363" t="s">
        <v>402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29"/>
      <c r="AM47" s="2130"/>
      <c r="AN47" s="2130"/>
      <c r="AO47" s="2130"/>
      <c r="AP47" s="2130"/>
      <c r="AQ47" s="2130"/>
      <c r="AR47" s="2130"/>
      <c r="AS47" s="2131"/>
      <c r="AT47" s="2131"/>
      <c r="AU47" s="1402"/>
      <c r="AW47" s="496"/>
      <c r="AX47" s="496" t="str">
        <f>IF(T47="","",T47)</f>
        <v/>
      </c>
      <c r="AY47" s="496"/>
      <c r="AZ47" s="496"/>
    </row>
    <row customHeight="1" ht="21">
      <c r="A48" s="1380" t="s">
        <v>167</v>
      </c>
      <c r="B48" s="1380" t="s">
        <v>168</v>
      </c>
      <c r="C48" s="1380" t="s">
        <v>169</v>
      </c>
      <c r="D48" s="1380" t="s">
        <v>170</v>
      </c>
      <c r="E48" s="2090"/>
      <c r="F48" s="2090"/>
      <c r="G48" s="2090"/>
      <c r="H48" s="2090"/>
      <c r="I48" s="2092"/>
      <c r="J48" s="2091" t="str">
        <f>S46&amp;".1"</f>
        <v>....1</v>
      </c>
      <c r="K48" s="1380"/>
      <c r="L48" s="1381" t="s">
        <v>405</v>
      </c>
      <c r="P48" s="2093"/>
      <c r="Q48" s="2093">
        <v>1</v>
      </c>
      <c r="R48" s="345"/>
      <c r="S48" s="1353" t="str">
        <f>$J48</f>
        <v>....1</v>
      </c>
      <c r="T48" s="267" t="s">
        <v>406</v>
      </c>
      <c r="U48" s="280"/>
      <c r="V48" s="2077"/>
      <c r="W48" s="2078"/>
      <c r="X48" s="2078"/>
      <c r="Y48" s="2078"/>
      <c r="Z48" s="2078"/>
      <c r="AA48" s="2078"/>
      <c r="AB48" s="2078"/>
      <c r="AC48" s="2079"/>
      <c r="AD48" s="2077" t="s">
        <v>444</v>
      </c>
      <c r="AE48" s="2078"/>
      <c r="AF48" s="2078"/>
      <c r="AG48" s="2078"/>
      <c r="AH48" s="2078"/>
      <c r="AI48" s="2078"/>
      <c r="AJ48" s="2078"/>
      <c r="AK48" s="2078"/>
      <c r="AL48" s="2077"/>
      <c r="AM48" s="2078"/>
      <c r="AN48" s="2078"/>
      <c r="AO48" s="2078"/>
      <c r="AP48" s="2078"/>
      <c r="AQ48" s="2078"/>
      <c r="AR48" s="2078"/>
      <c r="AS48" s="2079"/>
      <c r="AT48" s="2079"/>
      <c r="AU48" s="1273" t="s">
        <v>407</v>
      </c>
      <c r="AW48" s="496"/>
      <c r="AX48" s="496" t="str">
        <f>IF(T48="","",T48)</f>
        <v>Группа потребителей</v>
      </c>
      <c r="AY48" s="496"/>
      <c r="AZ48" s="496"/>
    </row>
    <row customHeight="1" ht="21">
      <c r="A49" s="1380" t="s">
        <v>167</v>
      </c>
      <c r="B49" s="1380" t="s">
        <v>168</v>
      </c>
      <c r="C49" s="1380" t="s">
        <v>169</v>
      </c>
      <c r="D49" s="1380" t="s">
        <v>170</v>
      </c>
      <c r="E49" s="2090"/>
      <c r="F49" s="2090"/>
      <c r="G49" s="2090"/>
      <c r="H49" s="2090"/>
      <c r="I49" s="2092"/>
      <c r="J49" s="2092"/>
      <c r="K49" s="2091" t="str">
        <f>J48&amp;".1"</f>
        <v>....1.1</v>
      </c>
      <c r="L49" s="1381" t="s">
        <v>408</v>
      </c>
      <c r="P49" s="2093"/>
      <c r="Q49" s="2093"/>
      <c r="R49" s="345">
        <v>1</v>
      </c>
      <c r="S49" s="1353" t="str">
        <f>$K49</f>
        <v>....1.1</v>
      </c>
      <c r="T49" s="1364" t="s">
        <v>445</v>
      </c>
      <c r="U49" s="280"/>
      <c r="V49" s="746"/>
      <c r="W49" s="312"/>
      <c r="X49" s="746"/>
      <c r="Y49" s="1272"/>
      <c r="Z49" s="2094"/>
      <c r="AA49" s="1963" t="s">
        <v>66</v>
      </c>
      <c r="AB49" s="2094"/>
      <c r="AC49" s="1963" t="s">
        <v>66</v>
      </c>
      <c r="AD49" s="746">
        <v>7.66</v>
      </c>
      <c r="AE49" s="312"/>
      <c r="AF49" s="746"/>
      <c r="AG49" s="1272"/>
      <c r="AH49" s="2425">
        <v>45292.70269675926</v>
      </c>
      <c r="AI49" s="1963" t="s">
        <v>66</v>
      </c>
      <c r="AJ49" s="2096">
        <v>45473.70277777778</v>
      </c>
      <c r="AK49" s="1963" t="s">
        <v>66</v>
      </c>
      <c r="AL49" s="746">
        <v>8.61</v>
      </c>
      <c r="AM49" s="312"/>
      <c r="AN49" s="746"/>
      <c r="AO49" s="1272"/>
      <c r="AP49" s="2425">
        <v>45474.70306712963</v>
      </c>
      <c r="AQ49" s="1963" t="s">
        <v>66</v>
      </c>
      <c r="AR49" s="2425">
        <v>45657.703194444446</v>
      </c>
      <c r="AS49" s="1963" t="s">
        <v>66</v>
      </c>
      <c r="AT49" s="1365"/>
      <c r="AU49" s="2119" t="s">
        <v>448</v>
      </c>
      <c r="AV49" s="507">
        <f>STRCHECKDATE(V50:AT50)</f>
      </c>
      <c r="AW49" s="496"/>
      <c r="AX49" s="496" t="str">
        <f>IF(T49="","",T49)</f>
        <v>вода</v>
      </c>
      <c r="AY49" s="496"/>
      <c r="AZ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45292.70269675926-45473.70277777778</v>
      </c>
      <c r="AH50" s="2095"/>
      <c r="AI50" s="1963"/>
      <c r="AJ50" s="2097"/>
      <c r="AK50" s="1963"/>
      <c r="AL50" s="312"/>
      <c r="AM50" s="312"/>
      <c r="AN50" s="312"/>
      <c r="AO50" s="316" t="str">
        <f>AP49&amp;"-"&amp;AR49</f>
        <v>45474.70306712963-45657.703194444446</v>
      </c>
      <c r="AP50" s="2134"/>
      <c r="AQ50" s="1963"/>
      <c r="AR50" s="2134"/>
      <c r="AS50" s="1963"/>
      <c r="AT50" s="1366"/>
      <c r="AU50" s="2120"/>
      <c r="AW50" s="496"/>
      <c r="AX50" s="496" t="str">
        <f>IF(T50="","",T50)</f>
        <v/>
      </c>
      <c r="AY50" s="496"/>
      <c r="AZ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410</v>
      </c>
      <c r="U51" s="359"/>
      <c r="V51" s="359"/>
      <c r="W51" s="359"/>
      <c r="X51" s="359"/>
      <c r="Y51" s="359"/>
      <c r="Z51" s="359"/>
      <c r="AA51" s="359"/>
      <c r="AB51" s="359"/>
      <c r="AC51" s="359"/>
      <c r="AD51" s="359"/>
      <c r="AE51" s="359"/>
      <c r="AF51" s="359"/>
      <c r="AG51" s="359"/>
      <c r="AH51" s="359"/>
      <c r="AI51" s="359"/>
      <c r="AJ51" s="359"/>
      <c r="AK51" s="359"/>
      <c r="AL51" s="2604"/>
      <c r="AM51" s="2605"/>
      <c r="AN51" s="2606"/>
      <c r="AO51" s="2607"/>
      <c r="AP51" s="2608"/>
      <c r="AQ51" s="2609"/>
      <c r="AR51" s="2610"/>
      <c r="AS51" s="2611"/>
      <c r="AT51" s="311"/>
      <c r="AU51" s="2121"/>
      <c r="AW51" s="496"/>
      <c r="AX51" s="496" t="str">
        <f>IF(T51="","",T51)</f>
        <v>Добавить вид теплоносителя (параметры теплоносителя)</v>
      </c>
      <c r="AY51" s="496"/>
      <c r="AZ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411</v>
      </c>
      <c r="U52" s="359"/>
      <c r="V52" s="359"/>
      <c r="W52" s="359"/>
      <c r="X52" s="359"/>
      <c r="Y52" s="359"/>
      <c r="Z52" s="359"/>
      <c r="AA52" s="359"/>
      <c r="AB52" s="359"/>
      <c r="AC52" s="358"/>
      <c r="AD52" s="359"/>
      <c r="AE52" s="359"/>
      <c r="AF52" s="359"/>
      <c r="AG52" s="359"/>
      <c r="AH52" s="359"/>
      <c r="AI52" s="359"/>
      <c r="AJ52" s="359"/>
      <c r="AK52" s="358"/>
      <c r="AL52" s="2612"/>
      <c r="AM52" s="2613"/>
      <c r="AN52" s="2614"/>
      <c r="AO52" s="2615"/>
      <c r="AP52" s="2616"/>
      <c r="AQ52" s="2617"/>
      <c r="AR52" s="2618"/>
      <c r="AS52" s="2619"/>
      <c r="AT52" s="359"/>
      <c r="AU52" s="283"/>
      <c r="AW52" s="496"/>
      <c r="AX52" s="496" t="str">
        <f>IF(T52="","",T52)</f>
        <v>Добавить группу потребителей</v>
      </c>
      <c r="AY52" s="496"/>
      <c r="AZ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T53" s="1405"/>
      <c r="AU53" s="1406"/>
      <c r="AW53" s="496"/>
      <c r="AX53" s="496" t="str">
        <f>IF(T53="","",T53)</f>
        <v/>
      </c>
      <c r="AY53" s="496"/>
      <c r="AZ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179</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180</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181</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188</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215"/>
      <c r="AM61" s="2215"/>
      <c r="AN61" s="2215"/>
      <c r="AO61" s="2215"/>
      <c r="AP61" s="2215"/>
      <c r="AQ61" s="2215"/>
      <c r="AR61" s="2215"/>
      <c r="AS61" s="2215"/>
      <c r="AT61" s="2088"/>
      <c r="AU61" s="2088"/>
    </row>
    <row customHeight="1" ht="14.25">
      <c r="O62" s="533"/>
      <c r="AL62" s="1660"/>
      <c r="AM62" s="1660"/>
      <c r="AN62" s="1660"/>
      <c r="AO62" s="1660"/>
      <c r="AP62" s="1660"/>
      <c r="AQ62" s="1660"/>
      <c r="AR62" s="1660"/>
      <c r="AS62" s="1660"/>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215"/>
      <c r="AM65" s="2215"/>
      <c r="AN65" s="2215"/>
      <c r="AO65" s="2215"/>
      <c r="AP65" s="2215"/>
      <c r="AQ65" s="2215"/>
      <c r="AR65" s="2215"/>
      <c r="AS65" s="2215"/>
      <c r="AT65" s="2088"/>
      <c r="AU65" s="2088"/>
    </row>
  </sheetData>
  <sheetProtection formatColumns="0" formatRows="0" autoFilter="0" sort="0" insertRows="0" insertColumns="1" deleteRows="0" deleteColumns="0"/>
  <mergeCells count="136">
    <mergeCell ref="V47:AC47"/>
    <mergeCell ref="AD47:AT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6829A-B605-D4AB-3F8A-196D7245E6C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179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180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181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№9-142/9(554)</v>
      </c>
      <c r="W31" s="2082"/>
      <c r="X31" s="2082"/>
      <c r="Y31" s="2082"/>
      <c r="Z31" s="2082"/>
      <c r="AA31" s="2082"/>
      <c r="AB31" s="2082"/>
      <c r="AC31" s="314"/>
      <c r="AD31" s="2082" t="str">
        <f>IF(TITLE_NUMBER_PR_CHANGE="",IF(TITLE_NUMBER_PR="","",TITLE_NUMBER_PR),TITLE_NUMBER_PR_CHANGE)</f>
        <v>№9-142/9(554)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№9-142/9(554)</v>
      </c>
      <c r="W35" s="2082"/>
      <c r="X35" s="2082"/>
      <c r="Y35" s="2082"/>
      <c r="Z35" s="2082"/>
      <c r="AA35" s="2082"/>
      <c r="AB35" s="2082"/>
      <c r="AC35" s="314"/>
      <c r="AD35" s="2082" t="str">
        <f>IF(TITLE_NUMBER_PR_CHANGE="",IF(TITLE_NUMBER_PR="","",TITLE_NUMBER_PR),TITLE_NUMBER_PR_CHANGE)</f>
        <v>№9-142/9(554)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87</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114" t="s">
        <v>428</v>
      </c>
      <c r="AM39" s="1953"/>
    </row>
    <row customHeight="1" ht="33.75">
      <c r="Q40" s="368"/>
      <c r="R40" s="368"/>
      <c r="S40" s="2107"/>
      <c r="T40" s="2044"/>
      <c r="U40" s="1026"/>
      <c r="V40" s="2117" t="s">
        <v>429</v>
      </c>
      <c r="W40" s="2098"/>
      <c r="X40" s="2100" t="s">
        <v>431</v>
      </c>
      <c r="Y40" s="2102"/>
      <c r="Z40" s="2100" t="s">
        <v>432</v>
      </c>
      <c r="AA40" s="2101"/>
      <c r="AB40" s="2102"/>
      <c r="AC40" s="2112"/>
      <c r="AD40" s="2117" t="s">
        <v>429</v>
      </c>
      <c r="AE40" s="2098"/>
      <c r="AF40" s="2100" t="s">
        <v>431</v>
      </c>
      <c r="AG40" s="2102"/>
      <c r="AH40" s="2100" t="s">
        <v>432</v>
      </c>
      <c r="AI40" s="2101"/>
      <c r="AJ40" s="2102"/>
      <c r="AK40" s="2112"/>
      <c r="AL40" s="2115"/>
      <c r="AM40" s="1953"/>
    </row>
    <row customHeight="1" ht="33.75">
      <c r="A41" s="1387"/>
      <c r="B41" s="1387" t="s">
        <v>134</v>
      </c>
      <c r="C41" s="1387" t="s">
        <v>135</v>
      </c>
      <c r="D41" s="1387" t="s">
        <v>136</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355" t="s">
        <v>442</v>
      </c>
      <c r="AA41" s="2103" t="s">
        <v>443</v>
      </c>
      <c r="AB41" s="2104"/>
      <c r="AC41" s="2113"/>
      <c r="AD41" s="2118"/>
      <c r="AE41" s="2099"/>
      <c r="AF41" s="1224" t="s">
        <v>440</v>
      </c>
      <c r="AG41" s="1224" t="s">
        <v>441</v>
      </c>
      <c r="AH41" s="1355" t="s">
        <v>442</v>
      </c>
      <c r="AI41" s="2103" t="s">
        <v>443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s="1667" customFormat="1" customHeight="1" ht="0">
      <c r="A47" s="1360" t="s">
        <v>191</v>
      </c>
      <c r="B47" s="1360" t="s">
        <v>192</v>
      </c>
      <c r="C47" s="1360" t="s">
        <v>193</v>
      </c>
      <c r="D47" s="1360" t="s">
        <v>194</v>
      </c>
      <c r="E47" s="2090"/>
      <c r="F47" s="2090"/>
      <c r="G47" s="2090"/>
      <c r="H47" s="2090"/>
      <c r="I47" s="2091" t="str">
        <f>S46&amp;".1"</f>
        <v>....1</v>
      </c>
      <c r="J47" s="1360"/>
      <c r="K47" s="1360"/>
      <c r="L47" s="1363" t="s">
        <v>402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191</v>
      </c>
      <c r="B48" s="1380" t="s">
        <v>192</v>
      </c>
      <c r="C48" s="1380" t="s">
        <v>193</v>
      </c>
      <c r="D48" s="1380" t="s">
        <v>194</v>
      </c>
      <c r="E48" s="2090"/>
      <c r="F48" s="2090"/>
      <c r="G48" s="2090"/>
      <c r="H48" s="2090"/>
      <c r="I48" s="2092"/>
      <c r="J48" s="2091" t="str">
        <f>S46&amp;".1"</f>
        <v>....1</v>
      </c>
      <c r="K48" s="1380"/>
      <c r="L48" s="1381" t="s">
        <v>405</v>
      </c>
      <c r="P48" s="2093"/>
      <c r="Q48" s="2093">
        <v>1</v>
      </c>
      <c r="R48" s="345"/>
      <c r="S48" s="1353" t="str">
        <f>$J48</f>
        <v>....1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v>
      </c>
      <c r="L49" s="1381" t="s">
        <v>408</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448</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8"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356"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179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180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181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D5A4E-C198-3897-94F8-1A6A1E94AF1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179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180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181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№9-142/9(554)</v>
      </c>
      <c r="W31" s="2082"/>
      <c r="X31" s="2082"/>
      <c r="Y31" s="2082"/>
      <c r="Z31" s="2082"/>
      <c r="AA31" s="2082"/>
      <c r="AB31" s="2082"/>
      <c r="AC31" s="314"/>
      <c r="AD31" s="2082" t="str">
        <f>IF(TITLE_NUMBER_PR_CHANGE="",IF(TITLE_NUMBER_PR="","",TITLE_NUMBER_PR),TITLE_NUMBER_PR_CHANGE)</f>
        <v>№9-142/9(554)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№9-142/9(554)</v>
      </c>
      <c r="W35" s="2082"/>
      <c r="X35" s="2082"/>
      <c r="Y35" s="2082"/>
      <c r="Z35" s="2082"/>
      <c r="AA35" s="2082"/>
      <c r="AB35" s="2082"/>
      <c r="AC35" s="314"/>
      <c r="AD35" s="2082" t="str">
        <f>IF(TITLE_NUMBER_PR_CHANGE="",IF(TITLE_NUMBER_PR="","",TITLE_NUMBER_PR),TITLE_NUMBER_PR_CHANGE)</f>
        <v>№9-142/9(554)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87</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114" t="s">
        <v>428</v>
      </c>
      <c r="AM39" s="1953"/>
    </row>
    <row customHeight="1" ht="33.75">
      <c r="Q40" s="368"/>
      <c r="R40" s="368"/>
      <c r="S40" s="2107"/>
      <c r="T40" s="2044"/>
      <c r="U40" s="1026"/>
      <c r="V40" s="2117" t="s">
        <v>429</v>
      </c>
      <c r="W40" s="2098"/>
      <c r="X40" s="2100" t="s">
        <v>431</v>
      </c>
      <c r="Y40" s="2102"/>
      <c r="Z40" s="2100" t="s">
        <v>432</v>
      </c>
      <c r="AA40" s="2101"/>
      <c r="AB40" s="2102"/>
      <c r="AC40" s="2112"/>
      <c r="AD40" s="2117" t="s">
        <v>429</v>
      </c>
      <c r="AE40" s="2098"/>
      <c r="AF40" s="2100" t="s">
        <v>431</v>
      </c>
      <c r="AG40" s="2102"/>
      <c r="AH40" s="2100" t="s">
        <v>432</v>
      </c>
      <c r="AI40" s="2101"/>
      <c r="AJ40" s="2102"/>
      <c r="AK40" s="2112"/>
      <c r="AL40" s="2115"/>
      <c r="AM40" s="1953"/>
    </row>
    <row customHeight="1" ht="33.75">
      <c r="A41" s="1387"/>
      <c r="B41" s="1387" t="s">
        <v>134</v>
      </c>
      <c r="C41" s="1387" t="s">
        <v>135</v>
      </c>
      <c r="D41" s="1387" t="s">
        <v>136</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355" t="s">
        <v>442</v>
      </c>
      <c r="AA41" s="2103" t="s">
        <v>443</v>
      </c>
      <c r="AB41" s="2104"/>
      <c r="AC41" s="2113"/>
      <c r="AD41" s="2118"/>
      <c r="AE41" s="2099"/>
      <c r="AF41" s="1224" t="s">
        <v>440</v>
      </c>
      <c r="AG41" s="1224" t="s">
        <v>441</v>
      </c>
      <c r="AH41" s="1355" t="s">
        <v>442</v>
      </c>
      <c r="AI41" s="2103" t="s">
        <v>443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197</v>
      </c>
      <c r="B44" s="1380" t="s">
        <v>198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197</v>
      </c>
      <c r="B45" s="1380" t="s">
        <v>198</v>
      </c>
      <c r="C45" s="1380" t="s">
        <v>199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197</v>
      </c>
      <c r="B46" s="1380" t="s">
        <v>198</v>
      </c>
      <c r="C46" s="1380" t="s">
        <v>199</v>
      </c>
      <c r="D46" s="1380" t="s">
        <v>200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s="1667" customFormat="1" customHeight="1" ht="0">
      <c r="A47" s="1360" t="s">
        <v>197</v>
      </c>
      <c r="B47" s="1360" t="s">
        <v>198</v>
      </c>
      <c r="C47" s="1360" t="s">
        <v>199</v>
      </c>
      <c r="D47" s="1360" t="s">
        <v>200</v>
      </c>
      <c r="E47" s="2090"/>
      <c r="F47" s="2090"/>
      <c r="G47" s="2090"/>
      <c r="H47" s="2090"/>
      <c r="I47" s="2091" t="str">
        <f>S46&amp;".1"</f>
        <v>....1</v>
      </c>
      <c r="J47" s="1360"/>
      <c r="K47" s="1360"/>
      <c r="L47" s="1363" t="s">
        <v>402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197</v>
      </c>
      <c r="B48" s="1380" t="s">
        <v>198</v>
      </c>
      <c r="C48" s="1380" t="s">
        <v>199</v>
      </c>
      <c r="D48" s="1380" t="s">
        <v>200</v>
      </c>
      <c r="E48" s="2090"/>
      <c r="F48" s="2090"/>
      <c r="G48" s="2090"/>
      <c r="H48" s="2090"/>
      <c r="I48" s="2092"/>
      <c r="J48" s="2091" t="str">
        <f>S46&amp;".1"</f>
        <v>....1</v>
      </c>
      <c r="K48" s="1380"/>
      <c r="L48" s="1381" t="s">
        <v>405</v>
      </c>
      <c r="P48" s="2093"/>
      <c r="Q48" s="2093">
        <v>1</v>
      </c>
      <c r="R48" s="345"/>
      <c r="S48" s="1353" t="str">
        <f>$J48</f>
        <v>....1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197</v>
      </c>
      <c r="B49" s="1380" t="s">
        <v>198</v>
      </c>
      <c r="C49" s="1380" t="s">
        <v>199</v>
      </c>
      <c r="D49" s="1380" t="s">
        <v>200</v>
      </c>
      <c r="E49" s="2090"/>
      <c r="F49" s="2090"/>
      <c r="G49" s="2090"/>
      <c r="H49" s="2090"/>
      <c r="I49" s="2092"/>
      <c r="J49" s="2092"/>
      <c r="K49" s="2091" t="str">
        <f>J48&amp;".1"</f>
        <v>....1.1</v>
      </c>
      <c r="L49" s="1381" t="s">
        <v>408</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448</v>
      </c>
      <c r="AN49" s="507">
        <f>STRCHECKDATE(V50:AL50)</f>
      </c>
      <c r="AO49" s="496"/>
      <c r="AP49" s="496" t="str">
        <f>IF(T49="","",T49)</f>
        <v/>
      </c>
      <c r="AQ49" s="496"/>
      <c r="AR49" s="496"/>
    </row>
    <row customHeight="1" ht="0">
      <c r="A50" s="1380" t="s">
        <v>197</v>
      </c>
      <c r="B50" s="1380" t="s">
        <v>198</v>
      </c>
      <c r="C50" s="1380" t="s">
        <v>199</v>
      </c>
      <c r="D50" s="1380" t="s">
        <v>200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197</v>
      </c>
      <c r="B51" s="1380" t="s">
        <v>198</v>
      </c>
      <c r="C51" s="1380" t="s">
        <v>199</v>
      </c>
      <c r="D51" s="1380" t="s">
        <v>200</v>
      </c>
      <c r="E51" s="2090"/>
      <c r="F51" s="2090"/>
      <c r="G51" s="2090"/>
      <c r="H51" s="2090"/>
      <c r="I51" s="2092"/>
      <c r="J51" s="2091"/>
      <c r="K51" s="1380"/>
      <c r="L51" s="1381"/>
      <c r="P51" s="2093"/>
      <c r="Q51" s="2093"/>
      <c r="R51" s="344"/>
      <c r="S51" s="1295"/>
      <c r="T51" s="268"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197</v>
      </c>
      <c r="B52" s="1380" t="s">
        <v>198</v>
      </c>
      <c r="C52" s="1380" t="s">
        <v>199</v>
      </c>
      <c r="D52" s="1380" t="s">
        <v>200</v>
      </c>
      <c r="E52" s="2090"/>
      <c r="F52" s="2090"/>
      <c r="G52" s="2090"/>
      <c r="H52" s="2090"/>
      <c r="I52" s="2091"/>
      <c r="J52" s="1380"/>
      <c r="K52" s="1380"/>
      <c r="L52" s="1381"/>
      <c r="P52" s="2093"/>
      <c r="Q52" s="1348"/>
      <c r="R52" s="344"/>
      <c r="S52" s="1295"/>
      <c r="T52" s="356"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197</v>
      </c>
      <c r="B53" s="1380" t="s">
        <v>198</v>
      </c>
      <c r="C53" s="1380" t="s">
        <v>199</v>
      </c>
      <c r="D53" s="1380" t="s">
        <v>200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197</v>
      </c>
      <c r="B54" s="1360" t="s">
        <v>198</v>
      </c>
      <c r="C54" s="1360" t="s">
        <v>199</v>
      </c>
      <c r="D54" s="1331"/>
      <c r="E54" s="2090"/>
      <c r="F54" s="2090"/>
      <c r="G54" s="2089"/>
      <c r="H54" s="1331"/>
      <c r="I54" s="1331"/>
      <c r="J54" s="1331"/>
      <c r="K54" s="1331"/>
      <c r="L54" s="1356"/>
      <c r="M54" s="1332"/>
      <c r="N54" s="1332"/>
      <c r="P54" s="1333"/>
      <c r="Q54" s="1334"/>
      <c r="R54" s="1333"/>
      <c r="S54" s="1339"/>
      <c r="T54" s="1342" t="s">
        <v>179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197</v>
      </c>
      <c r="B55" s="1360" t="s">
        <v>198</v>
      </c>
      <c r="C55" s="1331"/>
      <c r="D55" s="1331"/>
      <c r="E55" s="2090"/>
      <c r="F55" s="2089"/>
      <c r="G55" s="1331"/>
      <c r="H55" s="1331"/>
      <c r="I55" s="1331"/>
      <c r="J55" s="1331"/>
      <c r="K55" s="1331"/>
      <c r="L55" s="1356"/>
      <c r="M55" s="1338"/>
      <c r="N55" s="1338"/>
      <c r="P55" s="1333"/>
      <c r="Q55" s="1334"/>
      <c r="R55" s="1333"/>
      <c r="S55" s="1339"/>
      <c r="T55" s="1342" t="s">
        <v>180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197</v>
      </c>
      <c r="B56" s="1360"/>
      <c r="C56" s="1360"/>
      <c r="D56" s="1360"/>
      <c r="E56" s="2089"/>
      <c r="F56" s="1360"/>
      <c r="G56" s="1360"/>
      <c r="H56" s="1360"/>
      <c r="I56" s="1360"/>
      <c r="J56" s="1360"/>
      <c r="K56" s="1360"/>
      <c r="L56" s="1363"/>
      <c r="M56" s="1338"/>
      <c r="N56" s="1338"/>
      <c r="O56" s="514"/>
      <c r="P56" s="376"/>
      <c r="Q56" s="1361"/>
      <c r="R56" s="376"/>
      <c r="S56" s="1339"/>
      <c r="T56" s="1342" t="s">
        <v>181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188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3D01B-1B3A-2FB6-0A7B-9E04F9E6464D}" mc:Ignorable="x14ac xr xr2 xr3">
  <sheetPr>
    <tabColor theme="6" tint="0.4"/>
  </sheetPr>
  <dimension ref="A1:BE99"/>
  <sheetViews>
    <sheetView topLeftCell="T36" showGridLines="0" zoomScale="90" workbookViewId="0">
      <selection activeCell="AI55" sqref="AI55"/>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3.01171875" customWidth="1"/>
    <col min="39" max="39" style="1660" width="3.7109375" customWidth="1"/>
    <col min="40" max="40" style="1660" width="13.01171875" customWidth="1"/>
    <col min="41" max="41" style="1660" width="8.57421875" customWidth="1"/>
    <col min="47" max="47" width="13.01171875" customWidth="1"/>
    <col min="49" max="49" width="13.171875" customWidth="1"/>
    <col min="50" max="50" width="10.57421875" hidden="1"/>
    <col min="51" max="51" style="1660" width="4.7109375" customWidth="1"/>
    <col min="52" max="52" style="1660" width="115.7109375" customWidth="1"/>
    <col min="53" max="54" style="1667" width="10.57421875"/>
    <col min="55" max="55" style="1667" width="11.140625" customWidth="1"/>
    <col min="56" max="57" style="1667" width="10.57421875"/>
  </cols>
  <sheetData>
    <row customHeight="1" ht="14.25" hidden="1">
      <c r="AB1" s="315"/>
      <c r="AC1" s="315"/>
      <c r="AK1" s="315"/>
      <c r="AL1" s="315"/>
      <c r="AP1" s="1660"/>
      <c r="AQ1" s="1660"/>
      <c r="AR1" s="1660"/>
      <c r="AS1" s="1660"/>
      <c r="AT1" s="1660"/>
      <c r="AU1" s="1660"/>
      <c r="AV1" s="1660"/>
      <c r="AW1" s="1660"/>
      <c r="AX1" s="1660"/>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3"/>
      <c r="AQ2" s="2084"/>
      <c r="AR2" s="2084"/>
      <c r="AS2" s="2084"/>
      <c r="AT2" s="2084"/>
      <c r="AU2" s="2084"/>
      <c r="AV2" s="2084"/>
      <c r="AW2" s="2084"/>
      <c r="AX2" s="2085"/>
      <c r="AY2" s="2085"/>
      <c r="AZ2" s="1273" t="s">
        <v>395</v>
      </c>
      <c r="BB2" s="496"/>
      <c r="BC2" s="496" t="str">
        <f>IF(V2="","",V2)</f>
        <v>Наименование тарифа</v>
      </c>
      <c r="BD2" s="496"/>
      <c r="BE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396</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3"/>
      <c r="AQ3" s="2084"/>
      <c r="AR3" s="2084"/>
      <c r="AS3" s="2084"/>
      <c r="AT3" s="2084"/>
      <c r="AU3" s="2084"/>
      <c r="AV3" s="2084"/>
      <c r="AW3" s="2084"/>
      <c r="AX3" s="2085"/>
      <c r="AY3" s="2085"/>
      <c r="AZ3" s="1273" t="s">
        <v>397</v>
      </c>
      <c r="BB3" s="496"/>
      <c r="BC3" s="496" t="str">
        <f>IF(V3="","",V3)</f>
        <v>Территория действия тарифа</v>
      </c>
      <c r="BD3" s="496"/>
      <c r="BE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398</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3"/>
      <c r="AQ4" s="2084"/>
      <c r="AR4" s="2084"/>
      <c r="AS4" s="2084"/>
      <c r="AT4" s="2084"/>
      <c r="AU4" s="2084"/>
      <c r="AV4" s="2084"/>
      <c r="AW4" s="2084"/>
      <c r="AX4" s="2085"/>
      <c r="AY4" s="2085"/>
      <c r="AZ4" s="1273" t="s">
        <v>399</v>
      </c>
      <c r="BB4" s="496"/>
      <c r="BC4" s="496" t="str">
        <f>IF(V4="","",V4)</f>
        <v>Наименование системы теплоснабжения </v>
      </c>
      <c r="BD4" s="496"/>
      <c r="BE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400</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3"/>
      <c r="AQ5" s="2084"/>
      <c r="AR5" s="2084"/>
      <c r="AS5" s="2084"/>
      <c r="AT5" s="2084"/>
      <c r="AU5" s="2084"/>
      <c r="AV5" s="2084"/>
      <c r="AW5" s="2084"/>
      <c r="AX5" s="2085"/>
      <c r="AY5" s="2085"/>
      <c r="AZ5" s="1273" t="s">
        <v>401</v>
      </c>
      <c r="BB5" s="496"/>
      <c r="BC5" s="496" t="str">
        <f>IF(V5="","",V5)</f>
        <v>Источник тепловой энергии  </v>
      </c>
      <c r="BD5" s="496"/>
      <c r="BE5" s="496"/>
    </row>
    <row customHeight="1" ht="14.25" hidden="1">
      <c r="A6" s="1283"/>
      <c r="B6" s="1283"/>
      <c r="C6" s="1283"/>
      <c r="D6" s="1283"/>
      <c r="E6" s="2150"/>
      <c r="F6" s="2150"/>
      <c r="G6" s="2150"/>
      <c r="H6" s="2150"/>
      <c r="I6" s="1953">
        <f>U5&amp;".1"</f>
      </c>
      <c r="J6" s="1283"/>
      <c r="K6" s="1283"/>
      <c r="L6" s="1283"/>
      <c r="M6" s="1327" t="s">
        <v>402</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29"/>
      <c r="AQ6" s="2130"/>
      <c r="AR6" s="2130"/>
      <c r="AS6" s="2130"/>
      <c r="AT6" s="2130"/>
      <c r="AU6" s="2130"/>
      <c r="AV6" s="2130"/>
      <c r="AW6" s="2130"/>
      <c r="AX6" s="2131"/>
      <c r="AY6" s="2131"/>
      <c r="AZ6" s="1402"/>
      <c r="BB6" s="496"/>
      <c r="BC6" s="496" t="str">
        <f>IF(V6="","",V6)</f>
        <v/>
      </c>
      <c r="BD6" s="496"/>
      <c r="BE6" s="496"/>
    </row>
    <row customHeight="1" ht="21" hidden="1">
      <c r="A7" s="1283"/>
      <c r="B7" s="1283"/>
      <c r="C7" s="1283"/>
      <c r="D7" s="1283"/>
      <c r="E7" s="2150"/>
      <c r="F7" s="2150"/>
      <c r="G7" s="2150"/>
      <c r="H7" s="2150"/>
      <c r="I7" s="1937"/>
      <c r="J7" s="1953">
        <f>I6&amp;".1"</f>
      </c>
      <c r="K7" s="1283"/>
      <c r="L7" s="1283"/>
      <c r="M7" s="1327" t="s">
        <v>405</v>
      </c>
      <c r="N7" s="505"/>
      <c r="O7" s="315"/>
      <c r="Q7" s="2093"/>
      <c r="R7" s="2093">
        <v>1</v>
      </c>
      <c r="S7" s="514"/>
      <c r="T7" s="345"/>
      <c r="U7" s="1353">
        <f>$J7</f>
      </c>
      <c r="V7" s="267" t="s">
        <v>406</v>
      </c>
      <c r="W7" s="280"/>
      <c r="X7" s="2077"/>
      <c r="Y7" s="2078"/>
      <c r="Z7" s="2078"/>
      <c r="AA7" s="2078"/>
      <c r="AB7" s="2078"/>
      <c r="AC7" s="2070"/>
      <c r="AD7" s="2070"/>
      <c r="AE7" s="2070"/>
      <c r="AF7" s="2153"/>
      <c r="AG7" s="2077"/>
      <c r="AH7" s="2078"/>
      <c r="AI7" s="2078"/>
      <c r="AJ7" s="2078"/>
      <c r="AK7" s="2078"/>
      <c r="AL7" s="2078"/>
      <c r="AM7" s="2078"/>
      <c r="AN7" s="2078"/>
      <c r="AO7" s="2078"/>
      <c r="AP7" s="2077"/>
      <c r="AQ7" s="2078"/>
      <c r="AR7" s="2078"/>
      <c r="AS7" s="2078"/>
      <c r="AT7" s="2078"/>
      <c r="AU7" s="2070"/>
      <c r="AV7" s="2070"/>
      <c r="AW7" s="2070"/>
      <c r="AX7" s="2153"/>
      <c r="AY7" s="2079"/>
      <c r="AZ7" s="1273" t="s">
        <v>407</v>
      </c>
      <c r="BB7" s="496"/>
      <c r="BC7" s="496" t="str">
        <f>IF(V7="","",V7)</f>
        <v>Группа потребителей</v>
      </c>
      <c r="BD7" s="496"/>
      <c r="BE7" s="496"/>
    </row>
    <row customHeight="1" ht="21" hidden="1">
      <c r="A8" s="1283"/>
      <c r="B8" s="1283"/>
      <c r="C8" s="1283"/>
      <c r="D8" s="1283"/>
      <c r="E8" s="2150"/>
      <c r="F8" s="2150"/>
      <c r="G8" s="2150"/>
      <c r="H8" s="2150"/>
      <c r="I8" s="1937"/>
      <c r="J8" s="1937"/>
      <c r="K8" s="1953">
        <f>J7&amp;".1"</f>
      </c>
      <c r="L8" s="119"/>
      <c r="M8" s="1327" t="s">
        <v>408</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746"/>
      <c r="AQ8" s="746"/>
      <c r="AR8" s="746"/>
      <c r="AS8" s="746"/>
      <c r="AT8" s="1422"/>
      <c r="AU8" s="2425"/>
      <c r="AV8" s="1963" t="s">
        <v>66</v>
      </c>
      <c r="AW8" s="2425"/>
      <c r="AX8" s="1963" t="s">
        <v>66</v>
      </c>
      <c r="AY8" s="312"/>
      <c r="AZ8" s="1324" t="s">
        <v>449</v>
      </c>
      <c r="BA8" s="507">
        <f>STRCHECKDATE(X10:AY10)</f>
      </c>
      <c r="BB8" s="496"/>
      <c r="BC8" s="496" t="str">
        <f>IF(V8="","",V8)</f>
        <v/>
      </c>
      <c r="BD8" s="496"/>
      <c r="BE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746"/>
      <c r="AR9" s="746"/>
      <c r="AS9" s="746"/>
      <c r="AT9" s="1422"/>
      <c r="AU9" s="2134"/>
      <c r="AV9" s="1963"/>
      <c r="AW9" s="2134"/>
      <c r="AX9" s="1963"/>
      <c r="AY9" s="312"/>
      <c r="AZ9" s="2119" t="s">
        <v>450</v>
      </c>
      <c r="BB9" s="496"/>
      <c r="BC9" s="496"/>
      <c r="BD9" s="496"/>
      <c r="BE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312"/>
      <c r="AR10" s="312"/>
      <c r="AS10" s="312"/>
      <c r="AT10" s="1423" t="str">
        <f>AU8&amp;"-"&amp;AW8</f>
        <v>-</v>
      </c>
      <c r="AU10" s="2134"/>
      <c r="AV10" s="1963"/>
      <c r="AW10" s="2134"/>
      <c r="AX10" s="1963"/>
      <c r="AY10" s="312"/>
      <c r="AZ10" s="2120"/>
      <c r="BB10" s="496"/>
      <c r="BC10" s="496" t="str">
        <f>IF(V10="","",V10)</f>
        <v/>
      </c>
      <c r="BD10" s="496"/>
      <c r="BE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451</v>
      </c>
      <c r="W11" s="1409"/>
      <c r="X11" s="1410"/>
      <c r="Y11" s="1410"/>
      <c r="Z11" s="1410"/>
      <c r="AA11" s="1410"/>
      <c r="AB11" s="1411"/>
      <c r="AC11" s="2134"/>
      <c r="AD11" s="1963"/>
      <c r="AE11" s="2134"/>
      <c r="AF11" s="1963"/>
      <c r="AG11" s="1410"/>
      <c r="AH11" s="1410"/>
      <c r="AI11" s="1410"/>
      <c r="AJ11" s="1410"/>
      <c r="AK11" s="1411"/>
      <c r="AL11" s="2134"/>
      <c r="AM11" s="1963"/>
      <c r="AN11" s="2134"/>
      <c r="AO11" s="1963"/>
      <c r="AP11" s="2620"/>
      <c r="AQ11" s="2621"/>
      <c r="AR11" s="2622"/>
      <c r="AS11" s="2623"/>
      <c r="AT11" s="2624"/>
      <c r="AU11" s="2134"/>
      <c r="AV11" s="1963"/>
      <c r="AW11" s="2134"/>
      <c r="AX11" s="1963"/>
      <c r="AY11" s="1412"/>
      <c r="AZ11" s="2120"/>
      <c r="BB11" s="496"/>
      <c r="BC11" s="496"/>
      <c r="BD11" s="496"/>
      <c r="BE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410</v>
      </c>
      <c r="W12" s="359"/>
      <c r="X12" s="359"/>
      <c r="Y12" s="359"/>
      <c r="Z12" s="359"/>
      <c r="AA12" s="359"/>
      <c r="AB12" s="359"/>
      <c r="AC12" s="1425"/>
      <c r="AD12" s="1425"/>
      <c r="AE12" s="1425"/>
      <c r="AF12" s="1425"/>
      <c r="AG12" s="359"/>
      <c r="AH12" s="359"/>
      <c r="AI12" s="359"/>
      <c r="AJ12" s="359"/>
      <c r="AK12" s="359"/>
      <c r="AL12" s="359"/>
      <c r="AM12" s="359"/>
      <c r="AN12" s="359"/>
      <c r="AO12" s="359"/>
      <c r="AP12" s="2625"/>
      <c r="AQ12" s="2626"/>
      <c r="AR12" s="2627"/>
      <c r="AS12" s="2628"/>
      <c r="AT12" s="2629"/>
      <c r="AU12" s="2630"/>
      <c r="AV12" s="2631"/>
      <c r="AW12" s="2632"/>
      <c r="AX12" s="2633"/>
      <c r="AY12" s="311"/>
      <c r="AZ12" s="2121"/>
      <c r="BB12" s="496"/>
      <c r="BC12" s="496" t="str">
        <f>IF(V12="","",V12)</f>
        <v>Добавить вид теплоносителя (параметры теплоносителя)</v>
      </c>
      <c r="BD12" s="496"/>
      <c r="BE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411</v>
      </c>
      <c r="W13" s="359"/>
      <c r="X13" s="359"/>
      <c r="Y13" s="359"/>
      <c r="Z13" s="359"/>
      <c r="AA13" s="359"/>
      <c r="AB13" s="359"/>
      <c r="AC13" s="359"/>
      <c r="AD13" s="359"/>
      <c r="AE13" s="359"/>
      <c r="AF13" s="358"/>
      <c r="AG13" s="359"/>
      <c r="AH13" s="359"/>
      <c r="AI13" s="359"/>
      <c r="AJ13" s="359"/>
      <c r="AK13" s="359"/>
      <c r="AL13" s="359"/>
      <c r="AM13" s="359"/>
      <c r="AN13" s="359"/>
      <c r="AO13" s="358"/>
      <c r="AP13" s="2634"/>
      <c r="AQ13" s="2635"/>
      <c r="AR13" s="2636"/>
      <c r="AS13" s="2637"/>
      <c r="AT13" s="2638"/>
      <c r="AU13" s="2639"/>
      <c r="AV13" s="2640"/>
      <c r="AW13" s="2641"/>
      <c r="AX13" s="2642"/>
      <c r="AY13" s="359"/>
      <c r="AZ13" s="283"/>
      <c r="BB13" s="496"/>
      <c r="BC13" s="496" t="str">
        <f>IF(V13="","",V13)</f>
        <v>Добавить группу потребителей</v>
      </c>
      <c r="BD13" s="496"/>
      <c r="BE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6"/>
      <c r="BB14" s="496"/>
      <c r="BC14" s="496" t="str">
        <f>IF(V14="","",V14)</f>
        <v/>
      </c>
      <c r="BD14" s="496"/>
      <c r="BE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179</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37"/>
      <c r="AW15" s="1337"/>
      <c r="AX15" s="1337"/>
      <c r="AY15" s="1337"/>
      <c r="AZ15" s="1337"/>
      <c r="BB15" s="783"/>
      <c r="BC15" s="783" t="str">
        <f>IF(V15="","",V15)</f>
        <v>Добавить источник для дифференциации</v>
      </c>
      <c r="BD15" s="783"/>
      <c r="BE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180</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B16" s="783"/>
      <c r="BC16" s="783" t="str">
        <f>IF(V16="","",V16)</f>
        <v>Добавить централизованную систему для дифференциации</v>
      </c>
      <c r="BD16" s="783"/>
      <c r="BE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181</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B17" s="783"/>
      <c r="BC17" s="783" t="str">
        <f>IF(V17="","",V17)</f>
        <v>Добавить территорию для дифференциации</v>
      </c>
      <c r="BD17" s="783"/>
      <c r="BE17" s="783"/>
    </row>
    <row customHeight="1" ht="14.25" hidden="1">
      <c r="AF18" s="315"/>
      <c r="AO18" s="315"/>
      <c r="AP18" s="1660"/>
      <c r="AQ18" s="1660"/>
      <c r="AR18" s="1660"/>
      <c r="AS18" s="1660"/>
      <c r="AT18" s="1660"/>
      <c r="AU18" s="1660"/>
      <c r="AV18" s="1660"/>
      <c r="AW18" s="1660"/>
      <c r="AX18" s="1660"/>
    </row>
    <row customHeight="1" ht="14.25" hidden="1">
      <c r="AG19" s="1377"/>
      <c r="AH19" s="1377"/>
      <c r="AI19" s="1377"/>
      <c r="AJ19" s="1377"/>
      <c r="AK19" s="1378"/>
      <c r="AL19" s="2087"/>
      <c r="AM19" s="2086" t="s">
        <v>66</v>
      </c>
      <c r="AN19" s="2087"/>
      <c r="AO19" s="2086" t="s">
        <v>66</v>
      </c>
      <c r="AP19" s="1660"/>
      <c r="AQ19" s="1660"/>
      <c r="AR19" s="1660"/>
      <c r="AS19" s="1660"/>
      <c r="AT19" s="1660"/>
      <c r="AU19" s="1660"/>
      <c r="AV19" s="1660"/>
      <c r="AW19" s="1660"/>
      <c r="AX19" s="1660"/>
    </row>
    <row customHeight="1" ht="14.25" hidden="1">
      <c r="AG20" s="1377"/>
      <c r="AH20" s="1377"/>
      <c r="AI20" s="1377"/>
      <c r="AJ20" s="1377"/>
      <c r="AK20" s="1378"/>
      <c r="AL20" s="2087"/>
      <c r="AM20" s="2086"/>
      <c r="AN20" s="2087"/>
      <c r="AO20" s="2086"/>
      <c r="AP20" s="1660"/>
      <c r="AQ20" s="1660"/>
      <c r="AR20" s="1660"/>
      <c r="AS20" s="1660"/>
      <c r="AT20" s="1660"/>
      <c r="AU20" s="1660"/>
      <c r="AV20" s="1660"/>
      <c r="AW20" s="1660"/>
      <c r="AX20" s="1660"/>
    </row>
    <row customHeight="1" ht="14.25" hidden="1">
      <c r="AG21" s="1377"/>
      <c r="AH21" s="1377"/>
      <c r="AI21" s="1377"/>
      <c r="AJ21" s="1377"/>
      <c r="AK21" s="1378"/>
      <c r="AL21" s="2087"/>
      <c r="AM21" s="2086"/>
      <c r="AN21" s="2087"/>
      <c r="AO21" s="2086"/>
      <c r="AP21" s="1660"/>
      <c r="AQ21" s="1660"/>
      <c r="AR21" s="1660"/>
      <c r="AS21" s="1660"/>
      <c r="AT21" s="1660"/>
      <c r="AU21" s="1660"/>
      <c r="AV21" s="1660"/>
      <c r="AW21" s="1660"/>
      <c r="AX21" s="1660"/>
    </row>
    <row customHeight="1" ht="14.25" hidden="1">
      <c r="AG22" s="1377"/>
      <c r="AH22" s="1377"/>
      <c r="AI22" s="1377"/>
      <c r="AJ22" s="1377"/>
      <c r="AK22" s="316" t="str">
        <f>AL19&amp;"-"&amp;AN19</f>
        <v>-</v>
      </c>
      <c r="AL22" s="2086"/>
      <c r="AM22" s="2086"/>
      <c r="AN22" s="2086"/>
      <c r="AO22" s="2086"/>
      <c r="AP22" s="1660"/>
      <c r="AQ22" s="1660"/>
      <c r="AR22" s="1660"/>
      <c r="AS22" s="1660"/>
      <c r="AT22" s="1660"/>
      <c r="AU22" s="1660"/>
      <c r="AV22" s="1660"/>
      <c r="AW22" s="1660"/>
      <c r="AX22" s="1660"/>
    </row>
    <row customHeight="1" ht="14.25" hidden="1">
      <c r="AO23" s="315"/>
      <c r="AP23" s="1660"/>
      <c r="AQ23" s="1660"/>
      <c r="AR23" s="1660"/>
      <c r="AS23" s="1660"/>
      <c r="AT23" s="1660"/>
      <c r="AU23" s="1660"/>
      <c r="AV23" s="1660"/>
      <c r="AW23" s="1660"/>
      <c r="AX23" s="1660"/>
    </row>
    <row s="1383" customFormat="1" customHeight="1" ht="22.5" hidden="1">
      <c r="A24" s="1150"/>
      <c r="B24" s="1150"/>
      <c r="C24" s="1150"/>
      <c r="D24" s="1150"/>
      <c r="E24" s="1150"/>
      <c r="F24" s="1150"/>
      <c r="G24" s="1150"/>
      <c r="H24" s="1150"/>
      <c r="I24" s="1150"/>
      <c r="J24" s="1150"/>
      <c r="K24" s="1150"/>
      <c r="L24" s="1150"/>
      <c r="M24" s="1344"/>
      <c r="N24" s="1345"/>
      <c r="O24" s="1345"/>
      <c r="P24" s="1362" t="s">
        <v>413</v>
      </c>
      <c r="Q24" s="1379"/>
      <c r="R24" s="1388"/>
      <c r="S24" s="1388"/>
      <c r="T24" s="1388"/>
      <c r="U24" s="724"/>
      <c r="AC24" s="1384"/>
      <c r="AE24" s="1384"/>
      <c r="AF24" s="1383"/>
      <c r="AL24" s="1384"/>
      <c r="AN24" s="1384"/>
      <c r="AO24" s="1383"/>
      <c r="AP24" s="1383"/>
      <c r="AQ24" s="1383"/>
      <c r="AR24" s="1383"/>
      <c r="AS24" s="1383"/>
      <c r="AT24" s="1383"/>
      <c r="AU24" s="1384"/>
      <c r="AV24" s="1383"/>
      <c r="AW24" s="1384"/>
      <c r="AX24" s="1383"/>
      <c r="BA24" s="507"/>
      <c r="BB24" s="507"/>
      <c r="BC24" s="507"/>
      <c r="BD24" s="507"/>
      <c r="BE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P25" s="1383"/>
      <c r="AQ25" s="1383"/>
      <c r="AR25" s="1383"/>
      <c r="AS25" s="1383"/>
      <c r="AT25" s="1383"/>
      <c r="AU25" s="1383"/>
      <c r="AV25" s="1383"/>
      <c r="AW25" s="1383"/>
      <c r="AX25" s="1383"/>
      <c r="BA25" s="507"/>
      <c r="BB25" s="507"/>
      <c r="BC25" s="507"/>
      <c r="BD25" s="507"/>
      <c r="BE25" s="507"/>
    </row>
    <row s="1383" customFormat="1" customHeight="1" ht="14.25" hidden="1">
      <c r="A26" s="1150"/>
      <c r="B26" s="1150"/>
      <c r="C26" s="1150"/>
      <c r="D26" s="1150"/>
      <c r="E26" s="1150"/>
      <c r="F26" s="1150"/>
      <c r="G26" s="1150"/>
      <c r="H26" s="1150"/>
      <c r="I26" s="1150"/>
      <c r="J26" s="1150"/>
      <c r="K26" s="1150"/>
      <c r="L26" s="1150"/>
      <c r="M26" s="1344"/>
      <c r="N26" s="1345"/>
      <c r="O26" s="1345"/>
      <c r="P26" s="1327" t="s">
        <v>414</v>
      </c>
      <c r="Q26" s="1379"/>
      <c r="R26" s="1388"/>
      <c r="S26" s="1388"/>
      <c r="T26" s="1388"/>
      <c r="U26" s="724"/>
      <c r="V26" s="1155" t="s">
        <v>415</v>
      </c>
      <c r="AD26" s="166" t="s">
        <v>416</v>
      </c>
      <c r="AF26" s="166" t="s">
        <v>417</v>
      </c>
      <c r="AG26" s="1155" t="s">
        <v>415</v>
      </c>
      <c r="AM26" s="166" t="s">
        <v>418</v>
      </c>
      <c r="AO26" s="166" t="s">
        <v>417</v>
      </c>
      <c r="AP26" s="1383"/>
      <c r="AQ26" s="1383"/>
      <c r="AR26" s="1383"/>
      <c r="AS26" s="1383"/>
      <c r="AT26" s="1383"/>
      <c r="AU26" s="1383"/>
      <c r="AV26" s="1387" t="s">
        <v>416</v>
      </c>
      <c r="AW26" s="1383"/>
      <c r="AX26" s="1387" t="s">
        <v>417</v>
      </c>
      <c r="BA26" s="507"/>
      <c r="BB26" s="507"/>
      <c r="BC26" s="507"/>
      <c r="BD26" s="507"/>
      <c r="BE26" s="507"/>
    </row>
    <row customHeight="1" ht="14.25" hidden="1">
      <c r="P27" s="1327"/>
      <c r="AP27" s="1660"/>
      <c r="AQ27" s="1660"/>
      <c r="AR27" s="1660"/>
      <c r="AS27" s="1660"/>
      <c r="AT27" s="1660"/>
      <c r="AU27" s="1660"/>
      <c r="AV27" s="1660"/>
      <c r="AW27" s="1660"/>
      <c r="AX27" s="1660"/>
    </row>
    <row customHeight="1" ht="14.25" hidden="1">
      <c r="P28" s="1327"/>
      <c r="AP28" s="1660"/>
      <c r="AQ28" s="1660"/>
      <c r="AR28" s="1660"/>
      <c r="AS28" s="1660"/>
      <c r="AT28" s="1660"/>
      <c r="AU28" s="1660"/>
      <c r="AV28" s="1660"/>
      <c r="AW28" s="1660"/>
      <c r="AX28" s="1660"/>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c r="AP29" s="1660"/>
      <c r="AQ29" s="1660"/>
      <c r="AR29" s="1660"/>
      <c r="AS29" s="1660"/>
      <c r="AT29" s="1660"/>
      <c r="AU29" s="1660"/>
      <c r="AV29" s="1660"/>
      <c r="AW29" s="1660"/>
      <c r="AX29" s="1660"/>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c r="AP30" s="2122"/>
      <c r="AQ30" s="2122"/>
      <c r="AR30" s="2122"/>
      <c r="AS30" s="2122"/>
      <c r="AT30" s="2122"/>
      <c r="AU30" s="2122"/>
      <c r="AV30" s="2122"/>
      <c r="AW30" s="2122"/>
      <c r="AX30" s="2122"/>
    </row>
    <row customHeight="1" ht="14.25">
      <c r="R31" s="368"/>
      <c r="S31" s="368"/>
      <c r="T31" s="368"/>
      <c r="U31" s="2123" t="str">
        <f>IF(org=0,"Не определено",org)</f>
        <v>АО «РИР» Филиал в г. Северске</v>
      </c>
      <c r="V31" s="2123"/>
      <c r="W31" s="2123"/>
      <c r="X31" s="2123"/>
      <c r="Y31" s="2123"/>
      <c r="Z31" s="2123"/>
      <c r="AA31" s="2123"/>
      <c r="AB31" s="2123"/>
      <c r="AC31" s="2123"/>
      <c r="AD31" s="2123"/>
      <c r="AE31" s="2123"/>
      <c r="AF31" s="2123"/>
      <c r="AG31" s="2123"/>
      <c r="AH31" s="2123"/>
      <c r="AI31" s="2123"/>
      <c r="AJ31" s="2123"/>
      <c r="AK31" s="2123"/>
      <c r="AL31" s="2123"/>
      <c r="AM31" s="2123"/>
      <c r="AN31" s="2123"/>
      <c r="AO31" s="1248"/>
      <c r="AP31" s="2123"/>
      <c r="AQ31" s="2123"/>
      <c r="AR31" s="2123"/>
      <c r="AS31" s="2123"/>
      <c r="AT31" s="2123"/>
      <c r="AU31" s="2123"/>
      <c r="AV31" s="2123"/>
      <c r="AW31" s="2123"/>
      <c r="AX31" s="2123"/>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Департамент тарифного регулирования Томской области</v>
      </c>
      <c r="Y33" s="2082"/>
      <c r="Z33" s="2082"/>
      <c r="AA33" s="2082"/>
      <c r="AB33" s="2082"/>
      <c r="AC33" s="2082"/>
      <c r="AD33" s="2082"/>
      <c r="AE33" s="2082"/>
      <c r="AF33" s="314"/>
      <c r="AG33" s="2082" t="str">
        <f>IF(TITLE_NAME_OR_PR_CHANGE="",IF(TITLE_NAME_OR_PR="","",TITLE_NAME_OR_PR),TITLE_NAME_OR_PR_CHANGE)</f>
        <v>Департамент тарифного регулирования Томской области</v>
      </c>
      <c r="AH33" s="2082"/>
      <c r="AI33" s="2082"/>
      <c r="AJ33" s="2082"/>
      <c r="AK33" s="2082"/>
      <c r="AL33" s="2082"/>
      <c r="AM33" s="2082"/>
      <c r="AN33" s="2082"/>
      <c r="AO33" s="314"/>
      <c r="AP33" s="2082" t="str">
        <f>IF(TITLE_NAME_OR_PR_CHANGE="",IF(TITLE_NAME_OR_PR="","",TITLE_NAME_OR_PR),TITLE_NAME_OR_PR_CHANGE)</f>
        <v>Департамент тарифного регулирования Томской области</v>
      </c>
      <c r="AQ33" s="2082"/>
      <c r="AR33" s="2082"/>
      <c r="AS33" s="2082"/>
      <c r="AT33" s="2082"/>
      <c r="AU33" s="2082"/>
      <c r="AV33" s="2082"/>
      <c r="AW33" s="2082"/>
      <c r="AX33" s="1660"/>
      <c r="AY33" s="314"/>
      <c r="AZ33" s="261"/>
      <c r="BA33" s="360"/>
      <c r="BB33" s="360"/>
      <c r="BC33" s="360"/>
      <c r="BD33" s="360"/>
      <c r="BE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419</v>
      </c>
      <c r="V34" s="2080"/>
      <c r="W34" s="1389"/>
      <c r="X34" s="2081" t="str">
        <f>IF(TITLE_DATE_PR_CHANGE="",IF(TITLE_DATE_PR="","",TITLE_DATE_PR),TITLE_DATE_PR_CHANGE)</f>
        <v>45280.672581018516</v>
      </c>
      <c r="Y34" s="2081"/>
      <c r="Z34" s="2081"/>
      <c r="AA34" s="2081"/>
      <c r="AB34" s="2081"/>
      <c r="AC34" s="2081"/>
      <c r="AD34" s="2081"/>
      <c r="AE34" s="2081"/>
      <c r="AF34" s="314"/>
      <c r="AG34" s="2081" t="str">
        <f>IF(TITLE_DATE_PR_CHANGE="",IF(TITLE_DATE_PR="","",TITLE_DATE_PR),TITLE_DATE_PR_CHANGE)</f>
        <v>45280.672581018516</v>
      </c>
      <c r="AH34" s="2081"/>
      <c r="AI34" s="2081"/>
      <c r="AJ34" s="2081"/>
      <c r="AK34" s="2081"/>
      <c r="AL34" s="2081"/>
      <c r="AM34" s="2081"/>
      <c r="AN34" s="2081"/>
      <c r="AO34" s="314"/>
      <c r="AP34" s="2081" t="str">
        <f>IF(TITLE_DATE_PR_CHANGE="",IF(TITLE_DATE_PR="","",TITLE_DATE_PR),TITLE_DATE_PR_CHANGE)</f>
        <v>45280.672581018516</v>
      </c>
      <c r="AQ34" s="2081"/>
      <c r="AR34" s="2081"/>
      <c r="AS34" s="2081"/>
      <c r="AT34" s="2081"/>
      <c r="AU34" s="2081"/>
      <c r="AV34" s="2081"/>
      <c r="AW34" s="2081"/>
      <c r="AX34" s="1660"/>
      <c r="AY34" s="314"/>
      <c r="AZ34" s="261"/>
      <c r="BA34" s="360"/>
      <c r="BB34" s="360"/>
      <c r="BC34" s="360"/>
      <c r="BD34" s="360"/>
      <c r="BE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420</v>
      </c>
      <c r="V35" s="2080"/>
      <c r="W35" s="1389"/>
      <c r="X35" s="2082" t="str">
        <f>IF(TITLE_NUMBER_PR_CHANGE="",IF(TITLE_NUMBER_PR="","",TITLE_NUMBER_PR),TITLE_NUMBER_PR_CHANGE)</f>
        <v>№9-142/9(554)</v>
      </c>
      <c r="Y35" s="2082"/>
      <c r="Z35" s="2082"/>
      <c r="AA35" s="2082"/>
      <c r="AB35" s="2082"/>
      <c r="AC35" s="2082"/>
      <c r="AD35" s="2082"/>
      <c r="AE35" s="2082"/>
      <c r="AF35" s="314"/>
      <c r="AG35" s="2082" t="str">
        <f>IF(TITLE_NUMBER_PR_CHANGE="",IF(TITLE_NUMBER_PR="","",TITLE_NUMBER_PR),TITLE_NUMBER_PR_CHANGE)</f>
        <v>№9-142/9(554)</v>
      </c>
      <c r="AH35" s="2082"/>
      <c r="AI35" s="2082"/>
      <c r="AJ35" s="2082"/>
      <c r="AK35" s="2082"/>
      <c r="AL35" s="2082"/>
      <c r="AM35" s="2082"/>
      <c r="AN35" s="2082"/>
      <c r="AO35" s="314"/>
      <c r="AP35" s="2082" t="str">
        <f>IF(TITLE_NUMBER_PR_CHANGE="",IF(TITLE_NUMBER_PR="","",TITLE_NUMBER_PR),TITLE_NUMBER_PR_CHANGE)</f>
        <v>№9-142/9(554)</v>
      </c>
      <c r="AQ35" s="2082"/>
      <c r="AR35" s="2082"/>
      <c r="AS35" s="2082"/>
      <c r="AT35" s="2082"/>
      <c r="AU35" s="2082"/>
      <c r="AV35" s="2082"/>
      <c r="AW35" s="2082"/>
      <c r="AX35" s="1660"/>
      <c r="AY35" s="314"/>
      <c r="AZ35" s="261"/>
      <c r="BA35" s="360"/>
      <c r="BB35" s="360"/>
      <c r="BC35" s="360"/>
      <c r="BD35" s="360"/>
      <c r="BE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сайт Департамента тарифного регулирования Томской области</v>
      </c>
      <c r="Y36" s="2082"/>
      <c r="Z36" s="2082"/>
      <c r="AA36" s="2082"/>
      <c r="AB36" s="2082"/>
      <c r="AC36" s="2082"/>
      <c r="AD36" s="2082"/>
      <c r="AE36" s="2082"/>
      <c r="AF36" s="314"/>
      <c r="AG36" s="2082" t="str">
        <f>IF(TITLE_IST_PUB_CHANGE="",IF(TITLE_IST_PUB="","",TITLE_IST_PUB),TITLE_IST_PUB_CHANGE)</f>
        <v>Официальный сайт Департамента тарифного регулирования Томской области</v>
      </c>
      <c r="AH36" s="2082"/>
      <c r="AI36" s="2082"/>
      <c r="AJ36" s="2082"/>
      <c r="AK36" s="2082"/>
      <c r="AL36" s="2082"/>
      <c r="AM36" s="2082"/>
      <c r="AN36" s="2082"/>
      <c r="AO36" s="314"/>
      <c r="AP36" s="2082" t="str">
        <f>IF(TITLE_IST_PUB_CHANGE="",IF(TITLE_IST_PUB="","",TITLE_IST_PUB),TITLE_IST_PUB_CHANGE)</f>
        <v>Официальный сайт Департамента тарифного регулирования Томской области</v>
      </c>
      <c r="AQ36" s="2082"/>
      <c r="AR36" s="2082"/>
      <c r="AS36" s="2082"/>
      <c r="AT36" s="2082"/>
      <c r="AU36" s="2082"/>
      <c r="AV36" s="2082"/>
      <c r="AW36" s="2082"/>
      <c r="AX36" s="1660"/>
      <c r="AY36" s="314"/>
      <c r="AZ36" s="261"/>
      <c r="BA36" s="360"/>
      <c r="BB36" s="360"/>
      <c r="BC36" s="360"/>
      <c r="BD36" s="360"/>
      <c r="BE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421</v>
      </c>
      <c r="V38" s="2080"/>
      <c r="W38" s="1389"/>
      <c r="X38" s="2081" t="str">
        <f>IF(TITLE_DATE_PR_CHANGE="",IF(TITLE_DATE_PR="","",TITLE_DATE_PR),TITLE_DATE_PR_CHANGE)</f>
        <v>45280.672581018516</v>
      </c>
      <c r="Y38" s="2081"/>
      <c r="Z38" s="2081"/>
      <c r="AA38" s="2081"/>
      <c r="AB38" s="2081"/>
      <c r="AC38" s="2081"/>
      <c r="AD38" s="2081"/>
      <c r="AE38" s="2081"/>
      <c r="AF38" s="314"/>
      <c r="AG38" s="2081" t="str">
        <f>IF(TITLE_DATE_PR_CHANGE="",IF(TITLE_DATE_PR="","",TITLE_DATE_PR),TITLE_DATE_PR_CHANGE)</f>
        <v>45280.672581018516</v>
      </c>
      <c r="AH38" s="2081"/>
      <c r="AI38" s="2081"/>
      <c r="AJ38" s="2081"/>
      <c r="AK38" s="2081"/>
      <c r="AL38" s="2081"/>
      <c r="AM38" s="2081"/>
      <c r="AN38" s="2081"/>
      <c r="AO38" s="314"/>
      <c r="AP38" s="2081" t="str">
        <f>IF(TITLE_DATE_PR_CHANGE="",IF(TITLE_DATE_PR="","",TITLE_DATE_PR),TITLE_DATE_PR_CHANGE)</f>
        <v>45280.672581018516</v>
      </c>
      <c r="AQ38" s="2081"/>
      <c r="AR38" s="2081"/>
      <c r="AS38" s="2081"/>
      <c r="AT38" s="2081"/>
      <c r="AU38" s="2081"/>
      <c r="AV38" s="2081"/>
      <c r="AW38" s="2081"/>
      <c r="AX38" s="1660"/>
      <c r="AY38" s="314"/>
      <c r="AZ38" s="261"/>
      <c r="BA38" s="360"/>
      <c r="BB38" s="360"/>
      <c r="BC38" s="360"/>
      <c r="BD38" s="360"/>
      <c r="BE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422</v>
      </c>
      <c r="V39" s="2080"/>
      <c r="W39" s="1389"/>
      <c r="X39" s="2082" t="str">
        <f>IF(TITLE_NUMBER_PR_CHANGE="",IF(TITLE_NUMBER_PR="","",TITLE_NUMBER_PR),TITLE_NUMBER_PR_CHANGE)</f>
        <v>№9-142/9(554)</v>
      </c>
      <c r="Y39" s="2082"/>
      <c r="Z39" s="2082"/>
      <c r="AA39" s="2082"/>
      <c r="AB39" s="2082"/>
      <c r="AC39" s="2082"/>
      <c r="AD39" s="2082"/>
      <c r="AE39" s="2082"/>
      <c r="AF39" s="314"/>
      <c r="AG39" s="2082" t="str">
        <f>IF(TITLE_NUMBER_PR_CHANGE="",IF(TITLE_NUMBER_PR="","",TITLE_NUMBER_PR),TITLE_NUMBER_PR_CHANGE)</f>
        <v>№9-142/9(554)</v>
      </c>
      <c r="AH39" s="2082"/>
      <c r="AI39" s="2082"/>
      <c r="AJ39" s="2082"/>
      <c r="AK39" s="2082"/>
      <c r="AL39" s="2082"/>
      <c r="AM39" s="2082"/>
      <c r="AN39" s="2082"/>
      <c r="AO39" s="314"/>
      <c r="AP39" s="2082" t="str">
        <f>IF(TITLE_NUMBER_PR_CHANGE="",IF(TITLE_NUMBER_PR="","",TITLE_NUMBER_PR),TITLE_NUMBER_PR_CHANGE)</f>
        <v>№9-142/9(554)</v>
      </c>
      <c r="AQ39" s="2082"/>
      <c r="AR39" s="2082"/>
      <c r="AS39" s="2082"/>
      <c r="AT39" s="2082"/>
      <c r="AU39" s="2082"/>
      <c r="AV39" s="2082"/>
      <c r="AW39" s="2082"/>
      <c r="AX39" s="1660"/>
      <c r="AY39" s="314"/>
      <c r="AZ39" s="261"/>
      <c r="BA39" s="360"/>
      <c r="BB39" s="360"/>
      <c r="BC39" s="360"/>
      <c r="BD39" s="360"/>
      <c r="BE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423</v>
      </c>
      <c r="AG40" s="314"/>
      <c r="AH40" s="314"/>
      <c r="AI40" s="314"/>
      <c r="AJ40" s="314"/>
      <c r="AK40" s="314"/>
      <c r="AL40" s="314"/>
      <c r="AM40" s="314"/>
      <c r="AN40" s="314"/>
      <c r="AO40" s="259" t="s">
        <v>423</v>
      </c>
      <c r="AP40" s="1660"/>
      <c r="AQ40" s="1660"/>
      <c r="AR40" s="1660"/>
      <c r="AS40" s="1660"/>
      <c r="AT40" s="1660"/>
      <c r="AU40" s="1660"/>
      <c r="AV40" s="1660"/>
      <c r="AW40" s="1660"/>
      <c r="AX40" s="1667" t="s">
        <v>423</v>
      </c>
      <c r="BA40" s="360"/>
      <c r="BB40" s="360"/>
      <c r="BC40" s="360"/>
      <c r="BD40" s="360"/>
      <c r="BE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c r="AP41" s="2106" t="s">
        <v>182</v>
      </c>
      <c r="AQ41" s="2106"/>
      <c r="AR41" s="2106"/>
      <c r="AS41" s="2106"/>
      <c r="AT41" s="2106"/>
      <c r="AU41" s="2106"/>
      <c r="AV41" s="2106"/>
      <c r="AW41" s="2106"/>
      <c r="AX41" s="2106"/>
    </row>
    <row customHeight="1" ht="14.25">
      <c r="R42" s="368"/>
      <c r="S42" s="368"/>
      <c r="T42" s="368"/>
      <c r="U42" s="1953" t="s">
        <v>297</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2017" t="s">
        <v>297</v>
      </c>
      <c r="AQ42" s="2017"/>
      <c r="AR42" s="2017"/>
      <c r="AS42" s="2017"/>
      <c r="AT42" s="2017"/>
      <c r="AU42" s="2017"/>
      <c r="AV42" s="2017"/>
      <c r="AW42" s="2017"/>
      <c r="AX42" s="2017"/>
      <c r="AY42" s="1953"/>
      <c r="AZ42" s="1953"/>
    </row>
    <row customHeight="1" ht="14.25">
      <c r="R43" s="368"/>
      <c r="S43" s="368"/>
      <c r="T43" s="368"/>
      <c r="U43" s="2107" t="s">
        <v>87</v>
      </c>
      <c r="V43" s="2044" t="s">
        <v>424</v>
      </c>
      <c r="W43" s="281"/>
      <c r="X43" s="2108" t="s">
        <v>425</v>
      </c>
      <c r="Y43" s="2128"/>
      <c r="Z43" s="2128"/>
      <c r="AA43" s="2128"/>
      <c r="AB43" s="2128"/>
      <c r="AC43" s="2109"/>
      <c r="AD43" s="2109"/>
      <c r="AE43" s="2110"/>
      <c r="AF43" s="2111" t="s">
        <v>426</v>
      </c>
      <c r="AG43" s="2108" t="s">
        <v>425</v>
      </c>
      <c r="AH43" s="2128"/>
      <c r="AI43" s="2128"/>
      <c r="AJ43" s="2128"/>
      <c r="AK43" s="2128"/>
      <c r="AL43" s="2109"/>
      <c r="AM43" s="2109"/>
      <c r="AN43" s="2110"/>
      <c r="AO43" s="2111" t="s">
        <v>427</v>
      </c>
      <c r="AP43" s="2224" t="s">
        <v>425</v>
      </c>
      <c r="AQ43" s="2128"/>
      <c r="AR43" s="2128"/>
      <c r="AS43" s="2128"/>
      <c r="AT43" s="2128"/>
      <c r="AU43" s="2225"/>
      <c r="AV43" s="2225"/>
      <c r="AW43" s="2226"/>
      <c r="AX43" s="2111" t="s">
        <v>426</v>
      </c>
      <c r="AY43" s="2114" t="s">
        <v>428</v>
      </c>
      <c r="AZ43" s="1953"/>
    </row>
    <row customHeight="1" ht="33.75">
      <c r="R44" s="368"/>
      <c r="S44" s="368"/>
      <c r="T44" s="368"/>
      <c r="U44" s="2107"/>
      <c r="V44" s="2044"/>
      <c r="W44" s="1026"/>
      <c r="X44" s="2126" t="s">
        <v>452</v>
      </c>
      <c r="Y44" s="2135" t="s">
        <v>453</v>
      </c>
      <c r="Z44" s="2135"/>
      <c r="AA44" s="2135"/>
      <c r="AB44" s="2135"/>
      <c r="AC44" s="2126" t="s">
        <v>432</v>
      </c>
      <c r="AD44" s="2643"/>
      <c r="AE44" s="2145"/>
      <c r="AF44" s="2112"/>
      <c r="AG44" s="2126" t="s">
        <v>452</v>
      </c>
      <c r="AH44" s="2135" t="s">
        <v>453</v>
      </c>
      <c r="AI44" s="2135"/>
      <c r="AJ44" s="2135"/>
      <c r="AK44" s="2135"/>
      <c r="AL44" s="2126" t="s">
        <v>432</v>
      </c>
      <c r="AM44" s="2643"/>
      <c r="AN44" s="2145"/>
      <c r="AO44" s="2112"/>
      <c r="AP44" s="2011" t="s">
        <v>452</v>
      </c>
      <c r="AQ44" s="2017" t="s">
        <v>453</v>
      </c>
      <c r="AR44" s="2017"/>
      <c r="AS44" s="2017"/>
      <c r="AT44" s="2017"/>
      <c r="AU44" s="2011" t="s">
        <v>432</v>
      </c>
      <c r="AV44" s="2643"/>
      <c r="AW44" s="2012"/>
      <c r="AX44" s="2112"/>
      <c r="AY44" s="2115"/>
      <c r="AZ44" s="1953"/>
    </row>
    <row customHeight="1" ht="14.25">
      <c r="R45" s="368"/>
      <c r="S45" s="368"/>
      <c r="T45" s="368"/>
      <c r="U45" s="2107"/>
      <c r="V45" s="2044"/>
      <c r="W45" s="1026"/>
      <c r="X45" s="2148"/>
      <c r="Y45" s="2136" t="s">
        <v>454</v>
      </c>
      <c r="Z45" s="2103" t="s">
        <v>455</v>
      </c>
      <c r="AA45" s="2139"/>
      <c r="AB45" s="2104"/>
      <c r="AC45" s="2127"/>
      <c r="AD45" s="2644"/>
      <c r="AE45" s="2147"/>
      <c r="AF45" s="2112"/>
      <c r="AG45" s="2148"/>
      <c r="AH45" s="2136" t="s">
        <v>454</v>
      </c>
      <c r="AI45" s="2103" t="s">
        <v>455</v>
      </c>
      <c r="AJ45" s="2139"/>
      <c r="AK45" s="2104"/>
      <c r="AL45" s="2127"/>
      <c r="AM45" s="2644"/>
      <c r="AN45" s="2147"/>
      <c r="AO45" s="2112"/>
      <c r="AP45" s="2013"/>
      <c r="AQ45" s="2055" t="s">
        <v>454</v>
      </c>
      <c r="AR45" s="2050" t="s">
        <v>455</v>
      </c>
      <c r="AS45" s="2065"/>
      <c r="AT45" s="2066"/>
      <c r="AU45" s="2019"/>
      <c r="AV45" s="2644"/>
      <c r="AW45" s="2020"/>
      <c r="AX45" s="2112"/>
      <c r="AY45" s="2115"/>
      <c r="AZ45" s="1953"/>
    </row>
    <row customHeight="1" ht="25.5">
      <c r="R46" s="368"/>
      <c r="S46" s="368"/>
      <c r="T46" s="368"/>
      <c r="U46" s="2107"/>
      <c r="V46" s="2044"/>
      <c r="W46" s="1026"/>
      <c r="X46" s="2148"/>
      <c r="Y46" s="2137"/>
      <c r="Z46" s="2136" t="s">
        <v>456</v>
      </c>
      <c r="AA46" s="2103" t="s">
        <v>457</v>
      </c>
      <c r="AB46" s="2104"/>
      <c r="AC46" s="2136" t="s">
        <v>442</v>
      </c>
      <c r="AD46" s="2140" t="s">
        <v>443</v>
      </c>
      <c r="AE46" s="2141"/>
      <c r="AF46" s="2112"/>
      <c r="AG46" s="2148"/>
      <c r="AH46" s="2137"/>
      <c r="AI46" s="2136" t="s">
        <v>456</v>
      </c>
      <c r="AJ46" s="2103" t="s">
        <v>457</v>
      </c>
      <c r="AK46" s="2104"/>
      <c r="AL46" s="2136" t="s">
        <v>442</v>
      </c>
      <c r="AM46" s="2140" t="s">
        <v>443</v>
      </c>
      <c r="AN46" s="2141"/>
      <c r="AO46" s="2112"/>
      <c r="AP46" s="2013"/>
      <c r="AQ46" s="1900"/>
      <c r="AR46" s="2055" t="s">
        <v>456</v>
      </c>
      <c r="AS46" s="2050" t="s">
        <v>457</v>
      </c>
      <c r="AT46" s="2066"/>
      <c r="AU46" s="2055" t="s">
        <v>442</v>
      </c>
      <c r="AV46" s="2057" t="s">
        <v>443</v>
      </c>
      <c r="AW46" s="2053"/>
      <c r="AX46" s="2112"/>
      <c r="AY46" s="2115"/>
      <c r="AZ46" s="1953"/>
    </row>
    <row customHeight="1" ht="62.25">
      <c r="A47" s="1275"/>
      <c r="B47" s="1275" t="s">
        <v>134</v>
      </c>
      <c r="C47" s="1275" t="s">
        <v>135</v>
      </c>
      <c r="D47" s="1275" t="s">
        <v>136</v>
      </c>
      <c r="E47" s="1327" t="s">
        <v>433</v>
      </c>
      <c r="F47" s="1327" t="s">
        <v>434</v>
      </c>
      <c r="G47" s="1327" t="s">
        <v>435</v>
      </c>
      <c r="H47" s="1327" t="s">
        <v>436</v>
      </c>
      <c r="I47" s="1327" t="s">
        <v>437</v>
      </c>
      <c r="J47" s="1327" t="s">
        <v>438</v>
      </c>
      <c r="K47" s="1327" t="s">
        <v>439</v>
      </c>
      <c r="L47" s="1327" t="s">
        <v>458</v>
      </c>
      <c r="M47" s="1327" t="s">
        <v>414</v>
      </c>
      <c r="R47" s="368"/>
      <c r="S47" s="368"/>
      <c r="T47" s="368"/>
      <c r="U47" s="2107"/>
      <c r="V47" s="2044"/>
      <c r="W47" s="282"/>
      <c r="X47" s="2127"/>
      <c r="Y47" s="2138"/>
      <c r="Z47" s="2138"/>
      <c r="AA47" s="1224" t="s">
        <v>459</v>
      </c>
      <c r="AB47" s="1224" t="s">
        <v>460</v>
      </c>
      <c r="AC47" s="2138"/>
      <c r="AD47" s="2142"/>
      <c r="AE47" s="2143"/>
      <c r="AF47" s="2113"/>
      <c r="AG47" s="2127"/>
      <c r="AH47" s="2138"/>
      <c r="AI47" s="2138"/>
      <c r="AJ47" s="1224" t="s">
        <v>459</v>
      </c>
      <c r="AK47" s="1224" t="s">
        <v>460</v>
      </c>
      <c r="AL47" s="2138"/>
      <c r="AM47" s="2142"/>
      <c r="AN47" s="2143"/>
      <c r="AO47" s="2113"/>
      <c r="AP47" s="2019"/>
      <c r="AQ47" s="2056"/>
      <c r="AR47" s="2056"/>
      <c r="AS47" s="2360" t="s">
        <v>459</v>
      </c>
      <c r="AT47" s="2360" t="s">
        <v>460</v>
      </c>
      <c r="AU47" s="2056"/>
      <c r="AV47" s="2058"/>
      <c r="AW47" s="2054"/>
      <c r="AX47" s="2113"/>
      <c r="AY47" s="2116"/>
      <c r="AZ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2105">
        <f>OFFSET(AP48,0,-1)+1</f>
        <v>3</v>
      </c>
      <c r="AQ48" s="1358"/>
      <c r="AR48" s="1358"/>
      <c r="AS48" s="1358">
        <f>OFFSET(AS48,0,-1)+1</f>
        <v>1</v>
      </c>
      <c r="AT48" s="1358">
        <f>OFFSET(AT48,0,-1)+1</f>
        <v>2</v>
      </c>
      <c r="AU48" s="2105">
        <f>OFFSET(AU48,0,-1)+1</f>
        <v>3</v>
      </c>
      <c r="AV48" s="2105">
        <f>OFFSET(AV48,0,-1)+1</f>
        <v>4</v>
      </c>
      <c r="AW48" s="2105"/>
      <c r="AX48" s="2105">
        <f>OFFSET(AX48,0,-2)+1</f>
        <v>5</v>
      </c>
      <c r="AY48" s="1250">
        <f>OFFSET(AY48,0,-1)</f>
        <v>5</v>
      </c>
      <c r="AZ48" s="1352">
        <f>OFFSET(AZ48,0,-1)+1</f>
        <v>6</v>
      </c>
      <c r="BA48" s="507"/>
      <c r="BB48" s="507"/>
      <c r="BC48" s="507"/>
      <c r="BD48" s="507"/>
      <c r="BE48" s="507"/>
    </row>
    <row customHeight="1" ht="35.833333333333336">
      <c r="A49" s="1283" t="s">
        <v>175</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1</v>
      </c>
      <c r="V49" s="278" t="s">
        <v>122</v>
      </c>
      <c r="W49" s="280"/>
      <c r="X49" s="2083"/>
      <c r="Y49" s="2084"/>
      <c r="Z49" s="2084"/>
      <c r="AA49" s="2084"/>
      <c r="AB49" s="2084"/>
      <c r="AC49" s="2084"/>
      <c r="AD49" s="2084"/>
      <c r="AE49" s="2084"/>
      <c r="AF49" s="2085"/>
      <c r="AG49" s="2083" t="str">
        <f>INDEX(PT_DIFFERENTIATION_NTAR,MATCH(A49,PT_DIFFERENTIATION_NTAR_ID,0))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v>
      </c>
      <c r="AH49" s="2084"/>
      <c r="AI49" s="2084"/>
      <c r="AJ49" s="2084"/>
      <c r="AK49" s="2084"/>
      <c r="AL49" s="2084"/>
      <c r="AM49" s="2084"/>
      <c r="AN49" s="2084"/>
      <c r="AO49" s="2084"/>
      <c r="AP49" s="2083"/>
      <c r="AQ49" s="2084"/>
      <c r="AR49" s="2084"/>
      <c r="AS49" s="2084"/>
      <c r="AT49" s="2084"/>
      <c r="AU49" s="2084"/>
      <c r="AV49" s="2084"/>
      <c r="AW49" s="2084"/>
      <c r="AX49" s="2085"/>
      <c r="AY49" s="2085"/>
      <c r="AZ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6"/>
      <c r="BC49" s="496" t="str">
        <f>IF(V49="","",V49)</f>
        <v>Наименование тарифа</v>
      </c>
      <c r="BD49" s="496"/>
      <c r="BE49" s="496"/>
    </row>
    <row customHeight="1" ht="21">
      <c r="A50" s="1283" t="s">
        <v>175</v>
      </c>
      <c r="B50" s="1283" t="s">
        <v>176</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1.1</v>
      </c>
      <c r="V50" s="290" t="s">
        <v>396</v>
      </c>
      <c r="W50" s="280"/>
      <c r="X50" s="2083"/>
      <c r="Y50" s="2084"/>
      <c r="Z50" s="2084"/>
      <c r="AA50" s="2084"/>
      <c r="AB50" s="2084"/>
      <c r="AC50" s="2084"/>
      <c r="AD50" s="2084"/>
      <c r="AE50" s="2084"/>
      <c r="AF50" s="2085"/>
      <c r="AG50" s="2083" t="str">
        <f>INDEX(PT_DIFFERENTIATION_TER,MATCH(B50,PT_DIFFERENTIATION_TER_ID,0))</f>
        <v>без дифференциации</v>
      </c>
      <c r="AH50" s="2084"/>
      <c r="AI50" s="2084"/>
      <c r="AJ50" s="2084"/>
      <c r="AK50" s="2084"/>
      <c r="AL50" s="2084"/>
      <c r="AM50" s="2084"/>
      <c r="AN50" s="2084"/>
      <c r="AO50" s="2084"/>
      <c r="AP50" s="2083"/>
      <c r="AQ50" s="2084"/>
      <c r="AR50" s="2084"/>
      <c r="AS50" s="2084"/>
      <c r="AT50" s="2084"/>
      <c r="AU50" s="2084"/>
      <c r="AV50" s="2084"/>
      <c r="AW50" s="2084"/>
      <c r="AX50" s="2085"/>
      <c r="AY50" s="2085"/>
      <c r="AZ50" s="1273" t="s">
        <v>397</v>
      </c>
      <c r="BB50" s="496"/>
      <c r="BC50" s="496" t="str">
        <f>IF(V50="","",V50)</f>
        <v>Территория действия тарифа</v>
      </c>
      <c r="BD50" s="496"/>
      <c r="BE50" s="496"/>
    </row>
    <row customHeight="1" ht="22.5">
      <c r="A51" s="1283" t="s">
        <v>175</v>
      </c>
      <c r="B51" s="1283" t="s">
        <v>176</v>
      </c>
      <c r="C51" s="1283" t="s">
        <v>177</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1.1.1</v>
      </c>
      <c r="V51" s="291" t="s">
        <v>398</v>
      </c>
      <c r="W51" s="280"/>
      <c r="X51" s="2083"/>
      <c r="Y51" s="2084"/>
      <c r="Z51" s="2084"/>
      <c r="AA51" s="2084"/>
      <c r="AB51" s="2084"/>
      <c r="AC51" s="2084"/>
      <c r="AD51" s="2084"/>
      <c r="AE51" s="2084"/>
      <c r="AF51" s="2085"/>
      <c r="AG51" s="2083" t="str">
        <f>INDEX(PT_DIFFERENTIATION_CS,MATCH(C51,PT_DIFFERENTIATION_CS_ID,0))</f>
        <v>без дифференциации</v>
      </c>
      <c r="AH51" s="2084"/>
      <c r="AI51" s="2084"/>
      <c r="AJ51" s="2084"/>
      <c r="AK51" s="2084"/>
      <c r="AL51" s="2084"/>
      <c r="AM51" s="2084"/>
      <c r="AN51" s="2084"/>
      <c r="AO51" s="2084"/>
      <c r="AP51" s="2083"/>
      <c r="AQ51" s="2084"/>
      <c r="AR51" s="2084"/>
      <c r="AS51" s="2084"/>
      <c r="AT51" s="2084"/>
      <c r="AU51" s="2084"/>
      <c r="AV51" s="2084"/>
      <c r="AW51" s="2084"/>
      <c r="AX51" s="2085"/>
      <c r="AY51" s="2085"/>
      <c r="AZ51" s="1273" t="s">
        <v>399</v>
      </c>
      <c r="BB51" s="496"/>
      <c r="BC51" s="496" t="str">
        <f>IF(V51="","",V51)</f>
        <v>Наименование системы теплоснабжения </v>
      </c>
      <c r="BD51" s="496"/>
      <c r="BE51" s="496"/>
    </row>
    <row customHeight="1" ht="21">
      <c r="A52" s="1283" t="s">
        <v>175</v>
      </c>
      <c r="B52" s="1283" t="s">
        <v>176</v>
      </c>
      <c r="C52" s="1283" t="s">
        <v>177</v>
      </c>
      <c r="D52" s="1283" t="s">
        <v>178</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1.1.1.1</v>
      </c>
      <c r="V52" s="292" t="s">
        <v>400</v>
      </c>
      <c r="W52" s="280"/>
      <c r="X52" s="2083"/>
      <c r="Y52" s="2084"/>
      <c r="Z52" s="2084"/>
      <c r="AA52" s="2084"/>
      <c r="AB52" s="2084"/>
      <c r="AC52" s="2084"/>
      <c r="AD52" s="2084"/>
      <c r="AE52" s="2084"/>
      <c r="AF52" s="2085"/>
      <c r="AG52" s="2083" t="str">
        <f>INDEX(PT_DIFFERENTIATION_IST_TE,MATCH(D52,PT_DIFFERENTIATION_IST_TE_ID,0))</f>
        <v>без дифференциации</v>
      </c>
      <c r="AH52" s="2084"/>
      <c r="AI52" s="2084"/>
      <c r="AJ52" s="2084"/>
      <c r="AK52" s="2084"/>
      <c r="AL52" s="2084"/>
      <c r="AM52" s="2084"/>
      <c r="AN52" s="2084"/>
      <c r="AO52" s="2084"/>
      <c r="AP52" s="2083"/>
      <c r="AQ52" s="2084"/>
      <c r="AR52" s="2084"/>
      <c r="AS52" s="2084"/>
      <c r="AT52" s="2084"/>
      <c r="AU52" s="2084"/>
      <c r="AV52" s="2084"/>
      <c r="AW52" s="2084"/>
      <c r="AX52" s="2085"/>
      <c r="AY52" s="2085"/>
      <c r="AZ52" s="1273" t="s">
        <v>401</v>
      </c>
      <c r="BB52" s="496"/>
      <c r="BC52" s="496" t="str">
        <f>IF(V52="","",V52)</f>
        <v>Источник тепловой энергии  </v>
      </c>
      <c r="BD52" s="496"/>
      <c r="BE52" s="496"/>
    </row>
    <row s="1667" customFormat="1" customHeight="1" ht="0">
      <c r="A53" s="1392" t="s">
        <v>175</v>
      </c>
      <c r="B53" s="1392" t="s">
        <v>176</v>
      </c>
      <c r="C53" s="1392" t="s">
        <v>177</v>
      </c>
      <c r="D53" s="1392" t="s">
        <v>178</v>
      </c>
      <c r="E53" s="2150"/>
      <c r="F53" s="2150"/>
      <c r="G53" s="2150"/>
      <c r="H53" s="2152"/>
      <c r="I53" s="1953" t="str">
        <f>U52&amp;".1"</f>
        <v>1.1.1.1.1</v>
      </c>
      <c r="J53" s="1392"/>
      <c r="K53" s="1392"/>
      <c r="L53" s="1392"/>
      <c r="M53" s="1398" t="s">
        <v>402</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29"/>
      <c r="AQ53" s="2130"/>
      <c r="AR53" s="2130"/>
      <c r="AS53" s="2130"/>
      <c r="AT53" s="2130"/>
      <c r="AU53" s="2130"/>
      <c r="AV53" s="2130"/>
      <c r="AW53" s="2130"/>
      <c r="AX53" s="2131"/>
      <c r="AY53" s="2131"/>
      <c r="AZ53" s="1402"/>
      <c r="BB53" s="496"/>
      <c r="BC53" s="496" t="str">
        <f>IF(V53="","",V53)</f>
        <v/>
      </c>
      <c r="BD53" s="496"/>
      <c r="BE53" s="496"/>
    </row>
    <row customHeight="1" ht="21">
      <c r="A54" s="1283" t="s">
        <v>175</v>
      </c>
      <c r="B54" s="1283" t="s">
        <v>176</v>
      </c>
      <c r="C54" s="1283" t="s">
        <v>177</v>
      </c>
      <c r="D54" s="1283" t="s">
        <v>178</v>
      </c>
      <c r="E54" s="2150"/>
      <c r="F54" s="2150"/>
      <c r="G54" s="2150"/>
      <c r="H54" s="2152"/>
      <c r="I54" s="1937"/>
      <c r="J54" s="1953" t="str">
        <f>I53&amp;".1"</f>
        <v>1.1.1.1.1.1</v>
      </c>
      <c r="K54" s="1283"/>
      <c r="L54" s="1283"/>
      <c r="M54" s="1327" t="s">
        <v>405</v>
      </c>
      <c r="Q54" s="2093"/>
      <c r="R54" s="2093">
        <v>1</v>
      </c>
      <c r="S54" s="514"/>
      <c r="T54" s="345"/>
      <c r="U54" s="1353" t="str">
        <f>$J54</f>
        <v>1.1.1.1.1.1</v>
      </c>
      <c r="V54" s="267" t="s">
        <v>406</v>
      </c>
      <c r="W54" s="280"/>
      <c r="X54" s="2077"/>
      <c r="Y54" s="2078"/>
      <c r="Z54" s="2078"/>
      <c r="AA54" s="2078"/>
      <c r="AB54" s="2078"/>
      <c r="AC54" s="2070"/>
      <c r="AD54" s="2070"/>
      <c r="AE54" s="2070"/>
      <c r="AF54" s="2153"/>
      <c r="AG54" s="2077" t="s">
        <v>461</v>
      </c>
      <c r="AH54" s="2078"/>
      <c r="AI54" s="2078"/>
      <c r="AJ54" s="2078"/>
      <c r="AK54" s="2078"/>
      <c r="AL54" s="2078"/>
      <c r="AM54" s="2078"/>
      <c r="AN54" s="2078"/>
      <c r="AO54" s="2078"/>
      <c r="AP54" s="2077"/>
      <c r="AQ54" s="2078"/>
      <c r="AR54" s="2078"/>
      <c r="AS54" s="2078"/>
      <c r="AT54" s="2078"/>
      <c r="AU54" s="2070"/>
      <c r="AV54" s="2070"/>
      <c r="AW54" s="2070"/>
      <c r="AX54" s="2153"/>
      <c r="AY54" s="2079"/>
      <c r="AZ54" s="1273" t="s">
        <v>407</v>
      </c>
      <c r="BB54" s="496"/>
      <c r="BC54" s="496" t="str">
        <f>IF(V54="","",V54)</f>
        <v>Группа потребителей</v>
      </c>
      <c r="BD54" s="496"/>
      <c r="BE54" s="496"/>
    </row>
    <row customHeight="1" ht="21">
      <c r="A55" s="1283" t="s">
        <v>175</v>
      </c>
      <c r="B55" s="1283" t="s">
        <v>176</v>
      </c>
      <c r="C55" s="1283" t="s">
        <v>177</v>
      </c>
      <c r="D55" s="1283" t="s">
        <v>178</v>
      </c>
      <c r="E55" s="2150"/>
      <c r="F55" s="2150"/>
      <c r="G55" s="2150"/>
      <c r="H55" s="2152"/>
      <c r="I55" s="1937"/>
      <c r="J55" s="1937"/>
      <c r="K55" s="1953" t="str">
        <f>J54&amp;".1"</f>
        <v>1.1.1.1.1.1.1</v>
      </c>
      <c r="L55" s="119"/>
      <c r="M55" s="1327" t="s">
        <v>408</v>
      </c>
      <c r="Q55" s="2093"/>
      <c r="R55" s="2093"/>
      <c r="S55" s="514">
        <v>1</v>
      </c>
      <c r="T55" s="345"/>
      <c r="U55" s="1353" t="str">
        <f>$K55</f>
        <v>1.1.1.1.1.1.1</v>
      </c>
      <c r="V55" s="1364" t="s">
        <v>462</v>
      </c>
      <c r="W55" s="280"/>
      <c r="X55" s="746"/>
      <c r="Y55" s="746"/>
      <c r="Z55" s="746"/>
      <c r="AA55" s="746"/>
      <c r="AB55" s="1422"/>
      <c r="AC55" s="2094"/>
      <c r="AD55" s="1963" t="s">
        <v>66</v>
      </c>
      <c r="AE55" s="2094"/>
      <c r="AF55" s="1963" t="s">
        <v>66</v>
      </c>
      <c r="AG55" s="1424"/>
      <c r="AH55" s="746">
        <v>9.19</v>
      </c>
      <c r="AI55" s="746">
        <v>2043.22</v>
      </c>
      <c r="AJ55" s="746"/>
      <c r="AK55" s="1272"/>
      <c r="AL55" s="2425">
        <v>45292.680231481485</v>
      </c>
      <c r="AM55" s="1963" t="s">
        <v>66</v>
      </c>
      <c r="AN55" s="2425">
        <v>45473.6803125</v>
      </c>
      <c r="AO55" s="1963" t="s">
        <v>66</v>
      </c>
      <c r="AP55" s="746"/>
      <c r="AQ55" s="746">
        <v>10.33</v>
      </c>
      <c r="AR55" s="746">
        <v>2657.56</v>
      </c>
      <c r="AS55" s="746"/>
      <c r="AT55" s="1422"/>
      <c r="AU55" s="2425">
        <v>45474.681608796294</v>
      </c>
      <c r="AV55" s="1963" t="s">
        <v>66</v>
      </c>
      <c r="AW55" s="2425">
        <v>45657.68170138889</v>
      </c>
      <c r="AX55" s="1963" t="s">
        <v>66</v>
      </c>
      <c r="AY55" s="1365"/>
      <c r="AZ55" s="1324" t="s">
        <v>449</v>
      </c>
      <c r="BA55" s="507">
        <f>STRCHECKDATE(X57:AY57)</f>
      </c>
      <c r="BB55" s="496"/>
      <c r="BC55" s="496" t="str">
        <f>IF(V55="","",V55)</f>
        <v>горячая вода в системе централизованного теплоснабжения на горячее водоснабжение</v>
      </c>
      <c r="BD55" s="496"/>
      <c r="BE55" s="496"/>
    </row>
    <row customHeight="1" ht="11.25">
      <c r="A56" s="1283" t="s">
        <v>175</v>
      </c>
      <c r="B56" s="1283" t="s">
        <v>176</v>
      </c>
      <c r="C56" s="1283" t="s">
        <v>177</v>
      </c>
      <c r="D56" s="1283" t="s">
        <v>178</v>
      </c>
      <c r="E56" s="2150"/>
      <c r="F56" s="2150"/>
      <c r="G56" s="2150"/>
      <c r="H56" s="2152"/>
      <c r="I56" s="1937"/>
      <c r="J56" s="1937"/>
      <c r="K56" s="1937"/>
      <c r="L56" s="1953" t="str">
        <f>K55&amp;".1"</f>
        <v>1.1.1.1.1.1.1.1</v>
      </c>
      <c r="M56" s="1327"/>
      <c r="Q56" s="2093"/>
      <c r="R56" s="2093"/>
      <c r="S56" s="514">
        <v>1</v>
      </c>
      <c r="T56" s="345"/>
      <c r="U56" s="1353" t="str">
        <f>$L56</f>
        <v>1.1.1.1.1.1.1.1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312"/>
      <c r="AQ56" s="746"/>
      <c r="AR56" s="746"/>
      <c r="AS56" s="746"/>
      <c r="AT56" s="1422"/>
      <c r="AU56" s="2134"/>
      <c r="AV56" s="1963"/>
      <c r="AW56" s="2134"/>
      <c r="AX56" s="1963"/>
      <c r="AY56" s="1365"/>
      <c r="AZ56" s="2119" t="s">
        <v>450</v>
      </c>
      <c r="BA56" s="507">
        <f>STRCHECKDATE(X58:AY58)</f>
      </c>
      <c r="BB56" s="496"/>
      <c r="BC56" s="496" t="str">
        <f>IF(V56="","",V56)</f>
        <v/>
      </c>
      <c r="BD56" s="496"/>
      <c r="BE56" s="496"/>
    </row>
    <row customHeight="1" ht="0">
      <c r="A57" s="1283" t="s">
        <v>175</v>
      </c>
      <c r="B57" s="1283" t="s">
        <v>176</v>
      </c>
      <c r="C57" s="1283" t="s">
        <v>177</v>
      </c>
      <c r="D57" s="1283" t="s">
        <v>178</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45292.680231481485-45473.6803125</v>
      </c>
      <c r="AL57" s="2134"/>
      <c r="AM57" s="1963"/>
      <c r="AN57" s="2134"/>
      <c r="AO57" s="1963"/>
      <c r="AP57" s="312"/>
      <c r="AQ57" s="312"/>
      <c r="AR57" s="312"/>
      <c r="AS57" s="312"/>
      <c r="AT57" s="1423" t="str">
        <f>AU55&amp;"-"&amp;AW55</f>
        <v>45474.681608796294-45657.68170138889</v>
      </c>
      <c r="AU57" s="2134"/>
      <c r="AV57" s="1963"/>
      <c r="AW57" s="2134"/>
      <c r="AX57" s="1963"/>
      <c r="AY57" s="1366"/>
      <c r="AZ57" s="2120"/>
      <c r="BB57" s="496"/>
      <c r="BC57" s="496" t="str">
        <f>IF(V57="","",V57)</f>
        <v/>
      </c>
      <c r="BD57" s="496"/>
      <c r="BE57" s="496"/>
    </row>
    <row customHeight="1" ht="11.25">
      <c r="A58" s="1283" t="s">
        <v>175</v>
      </c>
      <c r="B58" s="1283" t="s">
        <v>176</v>
      </c>
      <c r="C58" s="1283" t="s">
        <v>177</v>
      </c>
      <c r="D58" s="1283" t="s">
        <v>178</v>
      </c>
      <c r="E58" s="2150"/>
      <c r="F58" s="2150"/>
      <c r="G58" s="2150"/>
      <c r="H58" s="2152"/>
      <c r="I58" s="1937"/>
      <c r="J58" s="1937"/>
      <c r="K58" s="1953"/>
      <c r="L58" s="1283"/>
      <c r="M58" s="1327"/>
      <c r="Q58" s="2093"/>
      <c r="R58" s="2093"/>
      <c r="S58" s="1348"/>
      <c r="T58" s="344"/>
      <c r="U58" s="1295"/>
      <c r="V58" s="269" t="s">
        <v>451</v>
      </c>
      <c r="W58" s="359"/>
      <c r="X58" s="359"/>
      <c r="Y58" s="359"/>
      <c r="Z58" s="359"/>
      <c r="AA58" s="359"/>
      <c r="AB58" s="359"/>
      <c r="AC58" s="2134"/>
      <c r="AD58" s="1963"/>
      <c r="AE58" s="2134"/>
      <c r="AF58" s="1963"/>
      <c r="AG58" s="359"/>
      <c r="AH58" s="359"/>
      <c r="AI58" s="359"/>
      <c r="AJ58" s="359"/>
      <c r="AK58" s="359"/>
      <c r="AL58" s="2134"/>
      <c r="AM58" s="1963"/>
      <c r="AN58" s="2134"/>
      <c r="AO58" s="1963"/>
      <c r="AP58" s="2645"/>
      <c r="AQ58" s="2646"/>
      <c r="AR58" s="2647"/>
      <c r="AS58" s="2648"/>
      <c r="AT58" s="2649"/>
      <c r="AU58" s="2134"/>
      <c r="AV58" s="1963"/>
      <c r="AW58" s="2134"/>
      <c r="AX58" s="1963"/>
      <c r="AY58" s="311"/>
      <c r="AZ58" s="2120"/>
      <c r="BB58" s="496"/>
      <c r="BC58" s="496" t="str">
        <f>IF(V58="","",V58)</f>
        <v>Добавить наименование поставщика</v>
      </c>
      <c r="BD58" s="496"/>
      <c r="BE58" s="496"/>
    </row>
    <row customHeight="1" ht="11.25">
      <c r="A59" s="1283" t="s">
        <v>175</v>
      </c>
      <c r="B59" s="1283" t="s">
        <v>176</v>
      </c>
      <c r="C59" s="1283" t="s">
        <v>177</v>
      </c>
      <c r="D59" s="1283" t="s">
        <v>178</v>
      </c>
      <c r="E59" s="2150"/>
      <c r="F59" s="2150"/>
      <c r="G59" s="2150"/>
      <c r="H59" s="2152"/>
      <c r="I59" s="1937"/>
      <c r="J59" s="1953"/>
      <c r="K59" s="1283"/>
      <c r="L59" s="1283"/>
      <c r="M59" s="1327"/>
      <c r="Q59" s="2093"/>
      <c r="R59" s="2093"/>
      <c r="S59" s="1348"/>
      <c r="T59" s="344"/>
      <c r="U59" s="1295"/>
      <c r="V59" s="268" t="s">
        <v>410</v>
      </c>
      <c r="W59" s="359"/>
      <c r="X59" s="359"/>
      <c r="Y59" s="359"/>
      <c r="Z59" s="359"/>
      <c r="AA59" s="359"/>
      <c r="AB59" s="359"/>
      <c r="AC59" s="1425"/>
      <c r="AD59" s="1425"/>
      <c r="AE59" s="1425"/>
      <c r="AF59" s="1425"/>
      <c r="AG59" s="359"/>
      <c r="AH59" s="359"/>
      <c r="AI59" s="359"/>
      <c r="AJ59" s="359"/>
      <c r="AK59" s="359"/>
      <c r="AL59" s="359"/>
      <c r="AM59" s="359"/>
      <c r="AN59" s="359"/>
      <c r="AO59" s="359"/>
      <c r="AP59" s="2650"/>
      <c r="AQ59" s="2651"/>
      <c r="AR59" s="2652"/>
      <c r="AS59" s="2653"/>
      <c r="AT59" s="2654"/>
      <c r="AU59" s="2655"/>
      <c r="AV59" s="2656"/>
      <c r="AW59" s="2657"/>
      <c r="AX59" s="2658"/>
      <c r="AY59" s="311"/>
      <c r="AZ59" s="2121"/>
      <c r="BB59" s="496"/>
      <c r="BC59" s="496" t="str">
        <f>IF(V59="","",V59)</f>
        <v>Добавить вид теплоносителя (параметры теплоносителя)</v>
      </c>
      <c r="BD59" s="496"/>
      <c r="BE59" s="496"/>
    </row>
    <row s="2437" customFormat="1" customHeight="1" ht="21">
      <c r="A60" s="1283"/>
      <c r="B60" s="1283"/>
      <c r="C60" s="1283"/>
      <c r="D60" s="1283"/>
      <c r="E60" s="2152"/>
      <c r="F60" s="2152"/>
      <c r="G60" s="2152"/>
      <c r="H60" s="2152"/>
      <c r="I60" s="1937"/>
      <c r="J60" s="2017" t="str">
        <f>I53&amp;".2"</f>
        <v>1.1.1.1.1.2</v>
      </c>
      <c r="K60" s="1283"/>
      <c r="L60" s="1283"/>
      <c r="M60" s="2029" t="s">
        <v>405</v>
      </c>
      <c r="N60" s="1660"/>
      <c r="O60" s="1660"/>
      <c r="P60" s="2216"/>
      <c r="Q60" s="2205"/>
      <c r="R60" s="678" t="s">
        <v>182</v>
      </c>
      <c r="S60" s="1667"/>
      <c r="T60" s="345"/>
      <c r="U60" s="2107" t="str">
        <f>$J60</f>
        <v>1.1.1.1.1.2</v>
      </c>
      <c r="V60" s="267" t="s">
        <v>406</v>
      </c>
      <c r="W60" s="280"/>
      <c r="X60" s="2077"/>
      <c r="Y60" s="2078"/>
      <c r="Z60" s="2078"/>
      <c r="AA60" s="2078"/>
      <c r="AB60" s="2078"/>
      <c r="AC60" s="2070"/>
      <c r="AD60" s="2070"/>
      <c r="AE60" s="2070"/>
      <c r="AF60" s="2153"/>
      <c r="AG60" s="2077" t="s">
        <v>463</v>
      </c>
      <c r="AH60" s="2078"/>
      <c r="AI60" s="2078"/>
      <c r="AJ60" s="2078"/>
      <c r="AK60" s="2078"/>
      <c r="AL60" s="2078"/>
      <c r="AM60" s="2078"/>
      <c r="AN60" s="2078"/>
      <c r="AO60" s="2078"/>
      <c r="AP60" s="2077"/>
      <c r="AQ60" s="2078"/>
      <c r="AR60" s="2078"/>
      <c r="AS60" s="2078"/>
      <c r="AT60" s="2078"/>
      <c r="AU60" s="2070"/>
      <c r="AV60" s="2070"/>
      <c r="AW60" s="2070"/>
      <c r="AX60" s="2153"/>
      <c r="AY60" s="2079"/>
      <c r="AZ60" s="1273" t="s">
        <v>407</v>
      </c>
      <c r="BA60" s="1667"/>
      <c r="BB60" s="1649"/>
      <c r="BC60" s="1649" t="str">
        <f>IF(V60="","",V60)</f>
        <v>Группа потребителей</v>
      </c>
      <c r="BD60" s="1649"/>
      <c r="BE60" s="1649"/>
    </row>
    <row s="2437" customFormat="1" customHeight="1" ht="21">
      <c r="A61" s="1283"/>
      <c r="B61" s="1283"/>
      <c r="C61" s="1283"/>
      <c r="D61" s="1283"/>
      <c r="E61" s="2152"/>
      <c r="F61" s="2152"/>
      <c r="G61" s="2152"/>
      <c r="H61" s="2152"/>
      <c r="I61" s="1937"/>
      <c r="J61" s="1937" t="str">
        <f>I53&amp;".1"</f>
        <v>1.1.1.1.1.1</v>
      </c>
      <c r="K61" s="2017" t="str">
        <f>J60&amp;".1"</f>
        <v>1.1.1.1.1.2.1</v>
      </c>
      <c r="L61" s="1951"/>
      <c r="M61" s="2029" t="s">
        <v>408</v>
      </c>
      <c r="N61" s="1660"/>
      <c r="O61" s="1660"/>
      <c r="P61" s="1660"/>
      <c r="Q61" s="2205"/>
      <c r="R61" s="2205"/>
      <c r="S61" s="2205">
        <v>1</v>
      </c>
      <c r="T61" s="345"/>
      <c r="U61" s="2107" t="str">
        <f>$K61</f>
        <v>1.1.1.1.1.2.1</v>
      </c>
      <c r="V61" s="1364" t="s">
        <v>462</v>
      </c>
      <c r="W61" s="280"/>
      <c r="X61" s="746"/>
      <c r="Y61" s="746"/>
      <c r="Z61" s="746"/>
      <c r="AA61" s="746"/>
      <c r="AB61" s="1422"/>
      <c r="AC61" s="2425"/>
      <c r="AD61" s="1963" t="s">
        <v>66</v>
      </c>
      <c r="AE61" s="2425"/>
      <c r="AF61" s="1963" t="s">
        <v>66</v>
      </c>
      <c r="AG61" s="1424"/>
      <c r="AH61" s="746">
        <v>7.66</v>
      </c>
      <c r="AI61" s="746">
        <v>1702.68</v>
      </c>
      <c r="AJ61" s="746"/>
      <c r="AK61" s="1272"/>
      <c r="AL61" s="2425">
        <v>45292.68042824074</v>
      </c>
      <c r="AM61" s="1963" t="s">
        <v>66</v>
      </c>
      <c r="AN61" s="2425">
        <v>45473.68047453704</v>
      </c>
      <c r="AO61" s="1963" t="s">
        <v>66</v>
      </c>
      <c r="AP61" s="746"/>
      <c r="AQ61" s="746">
        <v>8.61</v>
      </c>
      <c r="AR61" s="746">
        <v>2214.63</v>
      </c>
      <c r="AS61" s="746"/>
      <c r="AT61" s="1422"/>
      <c r="AU61" s="2425">
        <v>45474.68185185185</v>
      </c>
      <c r="AV61" s="1963" t="s">
        <v>66</v>
      </c>
      <c r="AW61" s="2425">
        <v>45657.68194444444</v>
      </c>
      <c r="AX61" s="1963" t="s">
        <v>66</v>
      </c>
      <c r="AY61" s="312"/>
      <c r="AZ61" s="1324" t="s">
        <v>449</v>
      </c>
      <c r="BA61" s="1667">
        <f>STRCHECKDATE(X63:AY63)</f>
      </c>
      <c r="BB61" s="1649"/>
      <c r="BC61" s="1649" t="str">
        <f>IF(V61="","",V61)</f>
        <v>горячая вода в системе централизованного теплоснабжения на горячее водоснабжение</v>
      </c>
      <c r="BD61" s="1649"/>
      <c r="BE61" s="1649"/>
    </row>
    <row s="2437" customFormat="1" customHeight="1" ht="21">
      <c r="A62" s="1283"/>
      <c r="B62" s="1283"/>
      <c r="C62" s="1283"/>
      <c r="D62" s="1283"/>
      <c r="E62" s="2152"/>
      <c r="F62" s="2152"/>
      <c r="G62" s="2152"/>
      <c r="H62" s="2152"/>
      <c r="I62" s="1937"/>
      <c r="J62" s="1937" t="str">
        <f>I53&amp;".1"</f>
        <v>1.1.1.1.1.1</v>
      </c>
      <c r="K62" s="1937"/>
      <c r="L62" s="2017" t="str">
        <f>K61&amp;".1"</f>
        <v>1.1.1.1.1.2.1.1</v>
      </c>
      <c r="M62" s="2029"/>
      <c r="N62" s="1660"/>
      <c r="O62" s="1660"/>
      <c r="P62" s="1660"/>
      <c r="Q62" s="2205"/>
      <c r="R62" s="2205"/>
      <c r="S62" s="2205"/>
      <c r="T62" s="345"/>
      <c r="U62" s="2107" t="str">
        <f>$L62</f>
        <v>1.1.1.1.1.2.1.1</v>
      </c>
      <c r="V62" s="1408"/>
      <c r="W62" s="280"/>
      <c r="X62" s="312"/>
      <c r="Y62" s="746"/>
      <c r="Z62" s="746"/>
      <c r="AA62" s="746"/>
      <c r="AB62" s="1422"/>
      <c r="AC62" s="2134"/>
      <c r="AD62" s="1963"/>
      <c r="AE62" s="2134"/>
      <c r="AF62" s="1963"/>
      <c r="AG62" s="1424"/>
      <c r="AH62" s="746"/>
      <c r="AI62" s="746"/>
      <c r="AJ62" s="746"/>
      <c r="AK62" s="1272"/>
      <c r="AL62" s="2134"/>
      <c r="AM62" s="1963"/>
      <c r="AN62" s="2134"/>
      <c r="AO62" s="1963"/>
      <c r="AP62" s="312"/>
      <c r="AQ62" s="746"/>
      <c r="AR62" s="746"/>
      <c r="AS62" s="746"/>
      <c r="AT62" s="1422"/>
      <c r="AU62" s="2134"/>
      <c r="AV62" s="1963"/>
      <c r="AW62" s="2134"/>
      <c r="AX62" s="1963"/>
      <c r="AY62" s="312"/>
      <c r="AZ62" s="2119" t="s">
        <v>450</v>
      </c>
      <c r="BA62" s="1667"/>
      <c r="BB62" s="1649"/>
      <c r="BC62" s="1649"/>
      <c r="BD62" s="1649"/>
      <c r="BE62" s="1649"/>
    </row>
    <row s="2437" customFormat="1" customHeight="1" ht="14.25">
      <c r="A63" s="1283"/>
      <c r="B63" s="1283"/>
      <c r="C63" s="1283"/>
      <c r="D63" s="1283"/>
      <c r="E63" s="2152"/>
      <c r="F63" s="2152"/>
      <c r="G63" s="2152"/>
      <c r="H63" s="2152"/>
      <c r="I63" s="1937"/>
      <c r="J63" s="1937" t="str">
        <f>I53&amp;".1"</f>
        <v>1.1.1.1.1.1</v>
      </c>
      <c r="K63" s="1937"/>
      <c r="L63" s="2017"/>
      <c r="M63" s="2029"/>
      <c r="N63" s="1660"/>
      <c r="O63" s="1660"/>
      <c r="P63" s="1660"/>
      <c r="Q63" s="2205"/>
      <c r="R63" s="2205"/>
      <c r="S63" s="2205"/>
      <c r="T63" s="345"/>
      <c r="U63" s="2349"/>
      <c r="V63" s="280"/>
      <c r="W63" s="280"/>
      <c r="X63" s="312"/>
      <c r="Y63" s="312"/>
      <c r="Z63" s="312"/>
      <c r="AA63" s="312"/>
      <c r="AB63" s="1423" t="str">
        <f>AC61&amp;"-"&amp;AE61</f>
        <v>-</v>
      </c>
      <c r="AC63" s="2134"/>
      <c r="AD63" s="1963"/>
      <c r="AE63" s="2134"/>
      <c r="AF63" s="1963"/>
      <c r="AG63" s="1399"/>
      <c r="AH63" s="312"/>
      <c r="AI63" s="312"/>
      <c r="AJ63" s="312"/>
      <c r="AK63" s="316" t="str">
        <f>AL61&amp;"-"&amp;AN61</f>
        <v>45292.68042824074-45473.68047453704</v>
      </c>
      <c r="AL63" s="2134"/>
      <c r="AM63" s="1963"/>
      <c r="AN63" s="2134"/>
      <c r="AO63" s="1963"/>
      <c r="AP63" s="312"/>
      <c r="AQ63" s="312"/>
      <c r="AR63" s="312"/>
      <c r="AS63" s="312"/>
      <c r="AT63" s="1423" t="str">
        <f>AU61&amp;"-"&amp;AW61</f>
        <v>45474.68185185185-45657.68194444444</v>
      </c>
      <c r="AU63" s="2134"/>
      <c r="AV63" s="1963"/>
      <c r="AW63" s="2134"/>
      <c r="AX63" s="1963"/>
      <c r="AY63" s="312"/>
      <c r="AZ63" s="2120"/>
      <c r="BA63" s="1667"/>
      <c r="BB63" s="1649"/>
      <c r="BC63" s="1649" t="str">
        <f>IF(V63="","",V63)</f>
        <v/>
      </c>
      <c r="BD63" s="1649"/>
      <c r="BE63" s="1649"/>
    </row>
    <row s="2437" customFormat="1" customHeight="1" ht="11.25">
      <c r="A64" s="1283"/>
      <c r="B64" s="1283"/>
      <c r="C64" s="1283"/>
      <c r="D64" s="1283"/>
      <c r="E64" s="2152"/>
      <c r="F64" s="2152"/>
      <c r="G64" s="2152"/>
      <c r="H64" s="2152"/>
      <c r="I64" s="1937"/>
      <c r="J64" s="1937" t="str">
        <f>I53&amp;".1"</f>
        <v>1.1.1.1.1.1</v>
      </c>
      <c r="K64" s="2017"/>
      <c r="L64" s="1283"/>
      <c r="M64" s="2029"/>
      <c r="N64" s="1660"/>
      <c r="O64" s="1660"/>
      <c r="P64" s="1660"/>
      <c r="Q64" s="2205"/>
      <c r="R64" s="2205"/>
      <c r="S64" s="2205"/>
      <c r="T64" s="345"/>
      <c r="U64" s="2659"/>
      <c r="V64" s="2660" t="s">
        <v>451</v>
      </c>
      <c r="W64" s="2661"/>
      <c r="X64" s="2662"/>
      <c r="Y64" s="2663"/>
      <c r="Z64" s="2664"/>
      <c r="AA64" s="2665"/>
      <c r="AB64" s="2666"/>
      <c r="AC64" s="2134"/>
      <c r="AD64" s="1963"/>
      <c r="AE64" s="2134"/>
      <c r="AF64" s="1963"/>
      <c r="AG64" s="2667"/>
      <c r="AH64" s="2668"/>
      <c r="AI64" s="2669"/>
      <c r="AJ64" s="2670"/>
      <c r="AK64" s="2671"/>
      <c r="AL64" s="2134"/>
      <c r="AM64" s="1963"/>
      <c r="AN64" s="2134"/>
      <c r="AO64" s="1963"/>
      <c r="AP64" s="2672"/>
      <c r="AQ64" s="2673"/>
      <c r="AR64" s="2674"/>
      <c r="AS64" s="2675"/>
      <c r="AT64" s="2676"/>
      <c r="AU64" s="2134"/>
      <c r="AV64" s="1963"/>
      <c r="AW64" s="2134"/>
      <c r="AX64" s="1963"/>
      <c r="AY64" s="2677"/>
      <c r="AZ64" s="2120"/>
      <c r="BA64" s="1667"/>
      <c r="BB64" s="1649"/>
      <c r="BC64" s="1649"/>
      <c r="BD64" s="1649"/>
      <c r="BE64" s="1649"/>
    </row>
    <row s="2437" customFormat="1" customHeight="1" ht="15">
      <c r="A65" s="1283"/>
      <c r="B65" s="1283"/>
      <c r="C65" s="1283"/>
      <c r="D65" s="1283"/>
      <c r="E65" s="2152"/>
      <c r="F65" s="2152"/>
      <c r="G65" s="2152"/>
      <c r="H65" s="2152"/>
      <c r="I65" s="1937"/>
      <c r="J65" s="2017" t="str">
        <f>I53&amp;".1"</f>
        <v>1.1.1.1.1.1</v>
      </c>
      <c r="K65" s="1283"/>
      <c r="L65" s="1283"/>
      <c r="M65" s="2029"/>
      <c r="N65" s="1660"/>
      <c r="O65" s="1660"/>
      <c r="P65" s="2216"/>
      <c r="Q65" s="2205"/>
      <c r="R65" s="2205"/>
      <c r="S65" s="2205"/>
      <c r="T65" s="344"/>
      <c r="U65" s="2678"/>
      <c r="V65" s="2679" t="s">
        <v>410</v>
      </c>
      <c r="W65" s="2680"/>
      <c r="X65" s="2681"/>
      <c r="Y65" s="2682"/>
      <c r="Z65" s="2683"/>
      <c r="AA65" s="2684"/>
      <c r="AB65" s="2685"/>
      <c r="AC65" s="2686"/>
      <c r="AD65" s="2687"/>
      <c r="AE65" s="2688"/>
      <c r="AF65" s="2689"/>
      <c r="AG65" s="2690"/>
      <c r="AH65" s="2691"/>
      <c r="AI65" s="2692"/>
      <c r="AJ65" s="2693"/>
      <c r="AK65" s="2694"/>
      <c r="AL65" s="2695"/>
      <c r="AM65" s="2696"/>
      <c r="AN65" s="2697"/>
      <c r="AO65" s="2698"/>
      <c r="AP65" s="2699"/>
      <c r="AQ65" s="2700"/>
      <c r="AR65" s="2701"/>
      <c r="AS65" s="2702"/>
      <c r="AT65" s="2703"/>
      <c r="AU65" s="2704"/>
      <c r="AV65" s="2705"/>
      <c r="AW65" s="2706"/>
      <c r="AX65" s="2707"/>
      <c r="AY65" s="2708"/>
      <c r="AZ65" s="2121"/>
      <c r="BA65" s="1667"/>
      <c r="BB65" s="1649"/>
      <c r="BC65" s="1649" t="str">
        <f>IF(V65="","",V65)</f>
        <v>Добавить вид теплоносителя (параметры теплоносителя)</v>
      </c>
      <c r="BD65" s="1649"/>
      <c r="BE65" s="1649"/>
    </row>
    <row customHeight="1" ht="11.25">
      <c r="A66" s="1283" t="s">
        <v>175</v>
      </c>
      <c r="B66" s="1283" t="s">
        <v>176</v>
      </c>
      <c r="C66" s="1283" t="s">
        <v>177</v>
      </c>
      <c r="D66" s="1283" t="s">
        <v>178</v>
      </c>
      <c r="E66" s="2150"/>
      <c r="F66" s="2150"/>
      <c r="G66" s="2150"/>
      <c r="H66" s="2152"/>
      <c r="I66" s="1953"/>
      <c r="J66" s="1283"/>
      <c r="K66" s="1283"/>
      <c r="L66" s="1283"/>
      <c r="M66" s="1327"/>
      <c r="Q66" s="2093"/>
      <c r="R66" s="1348"/>
      <c r="S66" s="1348"/>
      <c r="T66" s="344"/>
      <c r="U66" s="1295"/>
      <c r="V66" s="356" t="s">
        <v>411</v>
      </c>
      <c r="W66" s="359"/>
      <c r="X66" s="359"/>
      <c r="Y66" s="359"/>
      <c r="Z66" s="359"/>
      <c r="AA66" s="359"/>
      <c r="AB66" s="359"/>
      <c r="AC66" s="359"/>
      <c r="AD66" s="359"/>
      <c r="AE66" s="359"/>
      <c r="AF66" s="358"/>
      <c r="AG66" s="359"/>
      <c r="AH66" s="359"/>
      <c r="AI66" s="359"/>
      <c r="AJ66" s="359"/>
      <c r="AK66" s="359"/>
      <c r="AL66" s="359"/>
      <c r="AM66" s="359"/>
      <c r="AN66" s="359"/>
      <c r="AO66" s="358"/>
      <c r="AP66" s="2709"/>
      <c r="AQ66" s="2710"/>
      <c r="AR66" s="2711"/>
      <c r="AS66" s="2712"/>
      <c r="AT66" s="2713"/>
      <c r="AU66" s="2714"/>
      <c r="AV66" s="2715"/>
      <c r="AW66" s="2716"/>
      <c r="AX66" s="2717"/>
      <c r="AY66" s="359"/>
      <c r="AZ66" s="283"/>
      <c r="BB66" s="496"/>
      <c r="BC66" s="496" t="str">
        <f>IF(V66="","",V66)</f>
        <v>Добавить группу потребителей</v>
      </c>
      <c r="BD66" s="496"/>
      <c r="BE66" s="496"/>
    </row>
    <row customHeight="1" ht="0">
      <c r="A67" s="1283" t="s">
        <v>175</v>
      </c>
      <c r="B67" s="1283" t="s">
        <v>176</v>
      </c>
      <c r="C67" s="1283" t="s">
        <v>177</v>
      </c>
      <c r="D67" s="1283" t="s">
        <v>178</v>
      </c>
      <c r="E67" s="2150"/>
      <c r="F67" s="2150"/>
      <c r="G67" s="2150"/>
      <c r="H67" s="2151"/>
      <c r="I67" s="1283"/>
      <c r="J67" s="1283"/>
      <c r="K67" s="1283"/>
      <c r="L67" s="1283"/>
      <c r="M67" s="1327"/>
      <c r="N67" s="683"/>
      <c r="O67" s="683"/>
      <c r="P67" s="505"/>
      <c r="Q67" s="348"/>
      <c r="R67" s="367"/>
      <c r="S67" s="343"/>
      <c r="T67" s="348"/>
      <c r="U67" s="1403"/>
      <c r="V67" s="1404"/>
      <c r="W67" s="1405"/>
      <c r="X67" s="1405"/>
      <c r="Y67" s="1405"/>
      <c r="Z67" s="1405"/>
      <c r="AA67" s="1405"/>
      <c r="AB67" s="1405"/>
      <c r="AC67" s="1405"/>
      <c r="AD67" s="1405"/>
      <c r="AE67" s="1405"/>
      <c r="AF67" s="1405"/>
      <c r="AG67" s="1405"/>
      <c r="AH67" s="1405"/>
      <c r="AI67" s="1405"/>
      <c r="AJ67" s="1405"/>
      <c r="AK67" s="1405"/>
      <c r="AL67" s="1405"/>
      <c r="AM67" s="1405"/>
      <c r="AN67" s="1405"/>
      <c r="AO67" s="1405"/>
      <c r="AP67" s="1405"/>
      <c r="AQ67" s="1405"/>
      <c r="AR67" s="1405"/>
      <c r="AS67" s="1405"/>
      <c r="AT67" s="1405"/>
      <c r="AU67" s="1405"/>
      <c r="AV67" s="1405"/>
      <c r="AW67" s="1405"/>
      <c r="AX67" s="1405"/>
      <c r="AY67" s="1405"/>
      <c r="AZ67" s="1406"/>
      <c r="BB67" s="496"/>
      <c r="BC67" s="496" t="str">
        <f>IF(V67="","",V67)</f>
        <v/>
      </c>
      <c r="BD67" s="496"/>
      <c r="BE67" s="496"/>
    </row>
    <row s="1667" customFormat="1" customHeight="1" ht="0">
      <c r="A68" s="1392" t="s">
        <v>175</v>
      </c>
      <c r="B68" s="1392" t="s">
        <v>176</v>
      </c>
      <c r="C68" s="1392" t="s">
        <v>177</v>
      </c>
      <c r="D68" s="1391"/>
      <c r="E68" s="2150"/>
      <c r="F68" s="2150"/>
      <c r="G68" s="2149"/>
      <c r="H68" s="1391"/>
      <c r="I68" s="1391"/>
      <c r="J68" s="1391"/>
      <c r="K68" s="1391"/>
      <c r="L68" s="1391"/>
      <c r="M68" s="1394"/>
      <c r="N68" s="1395"/>
      <c r="O68" s="1395"/>
      <c r="P68" s="339"/>
      <c r="Q68" s="1333"/>
      <c r="R68" s="1334"/>
      <c r="S68" s="1333"/>
      <c r="T68" s="1333"/>
      <c r="U68" s="1339"/>
      <c r="V68" s="1342" t="s">
        <v>179</v>
      </c>
      <c r="W68" s="1341"/>
      <c r="X68" s="1341"/>
      <c r="Y68" s="1341"/>
      <c r="Z68" s="1341"/>
      <c r="AA68" s="1341"/>
      <c r="AB68" s="1341"/>
      <c r="AC68" s="1341"/>
      <c r="AD68" s="1341"/>
      <c r="AE68" s="1341"/>
      <c r="AF68" s="1341"/>
      <c r="AG68" s="1341"/>
      <c r="AH68" s="1341"/>
      <c r="AI68" s="1341"/>
      <c r="AJ68" s="1341"/>
      <c r="AK68" s="1341"/>
      <c r="AL68" s="1341"/>
      <c r="AM68" s="1341"/>
      <c r="AN68" s="1341"/>
      <c r="AO68" s="1341"/>
      <c r="AP68" s="1341"/>
      <c r="AQ68" s="1341"/>
      <c r="AR68" s="1341"/>
      <c r="AS68" s="1341"/>
      <c r="AT68" s="1341"/>
      <c r="AU68" s="1341"/>
      <c r="AV68" s="1341"/>
      <c r="AW68" s="1341"/>
      <c r="AX68" s="1341"/>
      <c r="AY68" s="1341"/>
      <c r="AZ68" s="1341"/>
      <c r="BB68" s="783"/>
      <c r="BC68" s="783" t="str">
        <f>IF(V68="","",V68)</f>
        <v>Добавить источник для дифференциации</v>
      </c>
      <c r="BD68" s="783"/>
      <c r="BE68" s="783"/>
    </row>
    <row s="1667" customFormat="1" customHeight="1" ht="0">
      <c r="A69" s="1392" t="s">
        <v>175</v>
      </c>
      <c r="B69" s="1392" t="s">
        <v>176</v>
      </c>
      <c r="C69" s="1391"/>
      <c r="D69" s="1391"/>
      <c r="E69" s="2150"/>
      <c r="F69" s="2149"/>
      <c r="G69" s="1391"/>
      <c r="H69" s="1391"/>
      <c r="I69" s="1391"/>
      <c r="J69" s="1391"/>
      <c r="K69" s="1391"/>
      <c r="L69" s="1391"/>
      <c r="M69" s="1394"/>
      <c r="N69" s="1396"/>
      <c r="O69" s="1396"/>
      <c r="P69" s="339"/>
      <c r="Q69" s="1333"/>
      <c r="R69" s="1334"/>
      <c r="S69" s="1333"/>
      <c r="T69" s="1333"/>
      <c r="U69" s="1339"/>
      <c r="V69" s="1342" t="s">
        <v>180</v>
      </c>
      <c r="W69" s="1341"/>
      <c r="X69" s="1341"/>
      <c r="Y69" s="1341"/>
      <c r="Z69" s="1341"/>
      <c r="AA69" s="1341"/>
      <c r="AB69" s="1341"/>
      <c r="AC69" s="1341"/>
      <c r="AD69" s="1341"/>
      <c r="AE69" s="1341"/>
      <c r="AF69" s="1341"/>
      <c r="AG69" s="1341"/>
      <c r="AH69" s="1341"/>
      <c r="AI69" s="1341"/>
      <c r="AJ69" s="1341"/>
      <c r="AK69" s="1341"/>
      <c r="AL69" s="1341"/>
      <c r="AM69" s="1341"/>
      <c r="AN69" s="1341"/>
      <c r="AO69" s="1341"/>
      <c r="AP69" s="1341"/>
      <c r="AQ69" s="1341"/>
      <c r="AR69" s="1341"/>
      <c r="AS69" s="1341"/>
      <c r="AT69" s="1341"/>
      <c r="AU69" s="1341"/>
      <c r="AV69" s="1341"/>
      <c r="AW69" s="1341"/>
      <c r="AX69" s="1341"/>
      <c r="AY69" s="1341"/>
      <c r="AZ69" s="1341"/>
      <c r="BB69" s="783"/>
      <c r="BC69" s="783" t="str">
        <f>IF(V69="","",V69)</f>
        <v>Добавить централизованную систему для дифференциации</v>
      </c>
      <c r="BD69" s="783"/>
      <c r="BE69" s="783"/>
    </row>
    <row s="1667" customFormat="1" customHeight="1" ht="0">
      <c r="A70" s="1392" t="s">
        <v>175</v>
      </c>
      <c r="B70" s="1392"/>
      <c r="C70" s="1392"/>
      <c r="D70" s="1392"/>
      <c r="E70" s="2149"/>
      <c r="F70" s="1392"/>
      <c r="G70" s="1392"/>
      <c r="H70" s="1392"/>
      <c r="I70" s="1392"/>
      <c r="J70" s="1392"/>
      <c r="K70" s="1392"/>
      <c r="L70" s="1392"/>
      <c r="M70" s="1398"/>
      <c r="N70" s="1396"/>
      <c r="O70" s="1396"/>
      <c r="P70" s="339"/>
      <c r="Q70" s="376"/>
      <c r="R70" s="1361"/>
      <c r="S70" s="376"/>
      <c r="T70" s="376"/>
      <c r="U70" s="1339"/>
      <c r="V70" s="1342" t="s">
        <v>181</v>
      </c>
      <c r="W70" s="1341"/>
      <c r="X70" s="1341"/>
      <c r="Y70" s="1341"/>
      <c r="Z70" s="1341"/>
      <c r="AA70" s="1341"/>
      <c r="AB70" s="1341"/>
      <c r="AC70" s="1341"/>
      <c r="AD70" s="1341"/>
      <c r="AE70" s="1341"/>
      <c r="AF70" s="1341"/>
      <c r="AG70" s="1341"/>
      <c r="AH70" s="1341"/>
      <c r="AI70" s="1341"/>
      <c r="AJ70" s="1341"/>
      <c r="AK70" s="1341"/>
      <c r="AL70" s="1341"/>
      <c r="AM70" s="1341"/>
      <c r="AN70" s="1341"/>
      <c r="AO70" s="1341"/>
      <c r="AP70" s="1341"/>
      <c r="AQ70" s="1341"/>
      <c r="AR70" s="1341"/>
      <c r="AS70" s="1341"/>
      <c r="AT70" s="1341"/>
      <c r="AU70" s="1341"/>
      <c r="AV70" s="1341"/>
      <c r="AW70" s="1341"/>
      <c r="AX70" s="1341"/>
      <c r="AY70" s="1341"/>
      <c r="AZ70" s="1341"/>
      <c r="BB70" s="496"/>
      <c r="BC70" s="496" t="str">
        <f>IF(V70="","",V70)</f>
        <v>Добавить территорию для дифференциации</v>
      </c>
      <c r="BD70" s="496"/>
      <c r="BE70" s="496"/>
    </row>
    <row s="2437" customFormat="1" customHeight="1" ht="48.333333333333336">
      <c r="A71" s="1283" t="s">
        <v>184</v>
      </c>
      <c r="B71" s="1283"/>
      <c r="C71" s="1283"/>
      <c r="D71" s="1283"/>
      <c r="E71" s="2151" t="s">
        <v>109</v>
      </c>
      <c r="F71" s="1283"/>
      <c r="G71" s="1283"/>
      <c r="H71" s="1283"/>
      <c r="I71" s="1283"/>
      <c r="J71" s="1283"/>
      <c r="K71" s="1283"/>
      <c r="L71" s="1283"/>
      <c r="M71" s="2029"/>
      <c r="N71" s="2229"/>
      <c r="O71" s="2229"/>
      <c r="P71" s="2229"/>
      <c r="Q71" s="2216"/>
      <c r="R71" s="1848"/>
      <c r="S71" s="1848"/>
      <c r="T71" s="343"/>
      <c r="U71" s="2107" t="str">
        <f>INDEX(PT_DIFFERENTIATION_NUM_NTAR,MATCH(A71,PT_DIFFERENTIATION_NTAR_ID,0))</f>
        <v>2</v>
      </c>
      <c r="V71" s="1542" t="s">
        <v>122</v>
      </c>
      <c r="W71" s="280"/>
      <c r="X71" s="2083"/>
      <c r="Y71" s="2084"/>
      <c r="Z71" s="2084"/>
      <c r="AA71" s="2084"/>
      <c r="AB71" s="2084"/>
      <c r="AC71" s="2084"/>
      <c r="AD71" s="2084"/>
      <c r="AE71" s="2084"/>
      <c r="AF71" s="2085"/>
      <c r="AG71" s="2083" t="str">
        <f>INDEX(PT_DIFFERENTIATION_NTAR,MATCH(A71,PT_DIFFERENTIATION_NTAR_ID,0))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 имеющим право на льготу по оплате горячей воды</v>
      </c>
      <c r="AH71" s="2084"/>
      <c r="AI71" s="2084"/>
      <c r="AJ71" s="2084"/>
      <c r="AK71" s="2084"/>
      <c r="AL71" s="2084"/>
      <c r="AM71" s="2084"/>
      <c r="AN71" s="2084"/>
      <c r="AO71" s="2084"/>
      <c r="AP71" s="2083"/>
      <c r="AQ71" s="2084"/>
      <c r="AR71" s="2084"/>
      <c r="AS71" s="2084"/>
      <c r="AT71" s="2084"/>
      <c r="AU71" s="2084"/>
      <c r="AV71" s="2084"/>
      <c r="AW71" s="2084"/>
      <c r="AX71" s="2085"/>
      <c r="AY71" s="2085"/>
      <c r="AZ71" s="1273" t="s">
        <v>395</v>
      </c>
      <c r="BA71" s="1667"/>
      <c r="BB71" s="1649"/>
      <c r="BC71" s="1649" t="str">
        <f>IF(V71="","",V71)</f>
        <v>Наименование тарифа</v>
      </c>
      <c r="BD71" s="1649"/>
      <c r="BE71" s="1649"/>
    </row>
    <row s="2437" customFormat="1" customHeight="1" ht="21">
      <c r="A72" s="1283"/>
      <c r="B72" s="1283" t="s">
        <v>185</v>
      </c>
      <c r="C72" s="1283"/>
      <c r="D72" s="1283"/>
      <c r="E72" s="2152">
        <v>1</v>
      </c>
      <c r="F72" s="2151">
        <v>1</v>
      </c>
      <c r="G72" s="1283"/>
      <c r="H72" s="1283"/>
      <c r="I72" s="1283"/>
      <c r="J72" s="1283"/>
      <c r="K72" s="1283"/>
      <c r="L72" s="1283"/>
      <c r="M72" s="2029"/>
      <c r="N72" s="2229"/>
      <c r="O72" s="2229"/>
      <c r="P72" s="2229"/>
      <c r="Q72" s="1951"/>
      <c r="R72" s="340"/>
      <c r="S72" s="1660"/>
      <c r="T72" s="341"/>
      <c r="U72" s="2107" t="str">
        <f>INDEX(PT_DIFFERENTIATION_NUM_TER,MATCH(B72,PT_DIFFERENTIATION_TER_ID,0))</f>
        <v>2.1</v>
      </c>
      <c r="V72" s="1539" t="s">
        <v>396</v>
      </c>
      <c r="W72" s="280"/>
      <c r="X72" s="2083"/>
      <c r="Y72" s="2084"/>
      <c r="Z72" s="2084"/>
      <c r="AA72" s="2084"/>
      <c r="AB72" s="2084"/>
      <c r="AC72" s="2084"/>
      <c r="AD72" s="2084"/>
      <c r="AE72" s="2084"/>
      <c r="AF72" s="2085"/>
      <c r="AG72" s="2083" t="str">
        <f>INDEX(PT_DIFFERENTIATION_TER,MATCH(B72,PT_DIFFERENTIATION_TER_ID,0))</f>
        <v>без дифференциации</v>
      </c>
      <c r="AH72" s="2084"/>
      <c r="AI72" s="2084"/>
      <c r="AJ72" s="2084"/>
      <c r="AK72" s="2084"/>
      <c r="AL72" s="2084"/>
      <c r="AM72" s="2084"/>
      <c r="AN72" s="2084"/>
      <c r="AO72" s="2084"/>
      <c r="AP72" s="2083"/>
      <c r="AQ72" s="2084"/>
      <c r="AR72" s="2084"/>
      <c r="AS72" s="2084"/>
      <c r="AT72" s="2084"/>
      <c r="AU72" s="2084"/>
      <c r="AV72" s="2084"/>
      <c r="AW72" s="2084"/>
      <c r="AX72" s="2085"/>
      <c r="AY72" s="2085"/>
      <c r="AZ72" s="1273" t="s">
        <v>397</v>
      </c>
      <c r="BA72" s="1667"/>
      <c r="BB72" s="1649"/>
      <c r="BC72" s="1649" t="str">
        <f>IF(V72="","",V72)</f>
        <v>Территория действия тарифа</v>
      </c>
      <c r="BD72" s="1649"/>
      <c r="BE72" s="1649"/>
    </row>
    <row s="2437" customFormat="1" customHeight="1" ht="22.5">
      <c r="A73" s="1283"/>
      <c r="B73" s="1283"/>
      <c r="C73" s="1283" t="s">
        <v>186</v>
      </c>
      <c r="D73" s="1283"/>
      <c r="E73" s="2152">
        <v>1</v>
      </c>
      <c r="F73" s="2152"/>
      <c r="G73" s="2151">
        <v>1</v>
      </c>
      <c r="H73" s="1283"/>
      <c r="I73" s="1283"/>
      <c r="J73" s="1283"/>
      <c r="K73" s="1283"/>
      <c r="L73" s="1283"/>
      <c r="M73" s="2029"/>
      <c r="N73" s="2229"/>
      <c r="O73" s="2229"/>
      <c r="P73" s="2229"/>
      <c r="Q73" s="342"/>
      <c r="R73" s="340"/>
      <c r="S73" s="1660"/>
      <c r="T73" s="341"/>
      <c r="U73" s="2107" t="str">
        <f>INDEX(PT_DIFFERENTIATION_NUM_CS,MATCH(C73,PT_DIFFERENTIATION_CS_ID,0))</f>
        <v>2.1.1</v>
      </c>
      <c r="V73" s="291" t="s">
        <v>398</v>
      </c>
      <c r="W73" s="280"/>
      <c r="X73" s="2083"/>
      <c r="Y73" s="2084"/>
      <c r="Z73" s="2084"/>
      <c r="AA73" s="2084"/>
      <c r="AB73" s="2084"/>
      <c r="AC73" s="2084"/>
      <c r="AD73" s="2084"/>
      <c r="AE73" s="2084"/>
      <c r="AF73" s="2085"/>
      <c r="AG73" s="2083" t="str">
        <f>INDEX(PT_DIFFERENTIATION_CS,MATCH(C73,PT_DIFFERENTIATION_CS_ID,0))</f>
        <v>без дифференциации</v>
      </c>
      <c r="AH73" s="2084"/>
      <c r="AI73" s="2084"/>
      <c r="AJ73" s="2084"/>
      <c r="AK73" s="2084"/>
      <c r="AL73" s="2084"/>
      <c r="AM73" s="2084"/>
      <c r="AN73" s="2084"/>
      <c r="AO73" s="2084"/>
      <c r="AP73" s="2083"/>
      <c r="AQ73" s="2084"/>
      <c r="AR73" s="2084"/>
      <c r="AS73" s="2084"/>
      <c r="AT73" s="2084"/>
      <c r="AU73" s="2084"/>
      <c r="AV73" s="2084"/>
      <c r="AW73" s="2084"/>
      <c r="AX73" s="2085"/>
      <c r="AY73" s="2085"/>
      <c r="AZ73" s="1273" t="s">
        <v>399</v>
      </c>
      <c r="BA73" s="1667"/>
      <c r="BB73" s="1649"/>
      <c r="BC73" s="1649" t="str">
        <f>IF(V73="","",V73)</f>
        <v>Наименование системы теплоснабжения </v>
      </c>
      <c r="BD73" s="1649"/>
      <c r="BE73" s="1649"/>
    </row>
    <row s="2437" customFormat="1" customHeight="1" ht="21">
      <c r="A74" s="1283"/>
      <c r="B74" s="1283"/>
      <c r="C74" s="1283"/>
      <c r="D74" s="1283" t="s">
        <v>187</v>
      </c>
      <c r="E74" s="2152">
        <v>1</v>
      </c>
      <c r="F74" s="2152"/>
      <c r="G74" s="2152"/>
      <c r="H74" s="2151">
        <v>1</v>
      </c>
      <c r="I74" s="1283"/>
      <c r="J74" s="1283"/>
      <c r="K74" s="1283"/>
      <c r="L74" s="1283"/>
      <c r="M74" s="2029"/>
      <c r="N74" s="2229"/>
      <c r="O74" s="2229"/>
      <c r="P74" s="2229"/>
      <c r="Q74" s="342"/>
      <c r="R74" s="340"/>
      <c r="S74" s="1660"/>
      <c r="T74" s="341"/>
      <c r="U74" s="2107" t="str">
        <f>INDEX(PT_DIFFERENTIATION_NUM_IST_TE,MATCH(D74,PT_DIFFERENTIATION_IST_TE_ID,0))</f>
        <v>2.1.1.1</v>
      </c>
      <c r="V74" s="292" t="s">
        <v>400</v>
      </c>
      <c r="W74" s="280"/>
      <c r="X74" s="2083"/>
      <c r="Y74" s="2084"/>
      <c r="Z74" s="2084"/>
      <c r="AA74" s="2084"/>
      <c r="AB74" s="2084"/>
      <c r="AC74" s="2084"/>
      <c r="AD74" s="2084"/>
      <c r="AE74" s="2084"/>
      <c r="AF74" s="2085"/>
      <c r="AG74" s="2083" t="str">
        <f>INDEX(PT_DIFFERENTIATION_IST_TE,MATCH(D74,PT_DIFFERENTIATION_IST_TE_ID,0))</f>
        <v>без дифференциации</v>
      </c>
      <c r="AH74" s="2084"/>
      <c r="AI74" s="2084"/>
      <c r="AJ74" s="2084"/>
      <c r="AK74" s="2084"/>
      <c r="AL74" s="2084"/>
      <c r="AM74" s="2084"/>
      <c r="AN74" s="2084"/>
      <c r="AO74" s="2084"/>
      <c r="AP74" s="2083"/>
      <c r="AQ74" s="2084"/>
      <c r="AR74" s="2084"/>
      <c r="AS74" s="2084"/>
      <c r="AT74" s="2084"/>
      <c r="AU74" s="2084"/>
      <c r="AV74" s="2084"/>
      <c r="AW74" s="2084"/>
      <c r="AX74" s="2085"/>
      <c r="AY74" s="2085"/>
      <c r="AZ74" s="1273" t="s">
        <v>401</v>
      </c>
      <c r="BA74" s="1667"/>
      <c r="BB74" s="1649"/>
      <c r="BC74" s="1649" t="str">
        <f>IF(V74="","",V74)</f>
        <v>Источник тепловой энергии  </v>
      </c>
      <c r="BD74" s="1649"/>
      <c r="BE74" s="1649"/>
    </row>
    <row s="2437" customFormat="1" customHeight="1" ht="14.25">
      <c r="A75" s="1283"/>
      <c r="B75" s="1283"/>
      <c r="C75" s="1283"/>
      <c r="D75" s="1283"/>
      <c r="E75" s="2152">
        <v>1</v>
      </c>
      <c r="F75" s="2152"/>
      <c r="G75" s="2152"/>
      <c r="H75" s="2152"/>
      <c r="I75" s="2017" t="str">
        <f>U74&amp;".1"</f>
        <v>2.1.1.1.1</v>
      </c>
      <c r="J75" s="1283"/>
      <c r="K75" s="1283"/>
      <c r="L75" s="1283"/>
      <c r="M75" s="2029" t="s">
        <v>402</v>
      </c>
      <c r="N75" s="1660"/>
      <c r="O75" s="2216"/>
      <c r="P75" s="2216"/>
      <c r="Q75" s="2205">
        <v>1</v>
      </c>
      <c r="R75" s="2205"/>
      <c r="S75" s="2205"/>
      <c r="T75" s="344"/>
      <c r="U75" s="1037"/>
      <c r="V75" s="1400"/>
      <c r="W75" s="1401"/>
      <c r="X75" s="2129"/>
      <c r="Y75" s="2130"/>
      <c r="Z75" s="2130"/>
      <c r="AA75" s="2130"/>
      <c r="AB75" s="2130"/>
      <c r="AC75" s="2130"/>
      <c r="AD75" s="2130"/>
      <c r="AE75" s="2130"/>
      <c r="AF75" s="2131"/>
      <c r="AG75" s="2129"/>
      <c r="AH75" s="2130"/>
      <c r="AI75" s="2130"/>
      <c r="AJ75" s="2130"/>
      <c r="AK75" s="2130"/>
      <c r="AL75" s="2130"/>
      <c r="AM75" s="2130"/>
      <c r="AN75" s="2130"/>
      <c r="AO75" s="2130"/>
      <c r="AP75" s="2129"/>
      <c r="AQ75" s="2130"/>
      <c r="AR75" s="2130"/>
      <c r="AS75" s="2130"/>
      <c r="AT75" s="2130"/>
      <c r="AU75" s="2130"/>
      <c r="AV75" s="2130"/>
      <c r="AW75" s="2130"/>
      <c r="AX75" s="2131"/>
      <c r="AY75" s="2131"/>
      <c r="AZ75" s="1402"/>
      <c r="BA75" s="1667"/>
      <c r="BB75" s="1649"/>
      <c r="BC75" s="1649" t="str">
        <f>IF(V75="","",V75)</f>
        <v/>
      </c>
      <c r="BD75" s="1649"/>
      <c r="BE75" s="1649"/>
    </row>
    <row s="2437" customFormat="1" customHeight="1" ht="21">
      <c r="A76" s="1283"/>
      <c r="B76" s="1283"/>
      <c r="C76" s="1283"/>
      <c r="D76" s="1283"/>
      <c r="E76" s="2152">
        <v>1</v>
      </c>
      <c r="F76" s="2152"/>
      <c r="G76" s="2152"/>
      <c r="H76" s="2152"/>
      <c r="I76" s="1937"/>
      <c r="J76" s="2017" t="str">
        <f>I75&amp;".1"</f>
        <v>2.1.1.1.1.1</v>
      </c>
      <c r="K76" s="1283"/>
      <c r="L76" s="1283"/>
      <c r="M76" s="2029" t="s">
        <v>405</v>
      </c>
      <c r="N76" s="1660"/>
      <c r="O76" s="1660"/>
      <c r="P76" s="2216"/>
      <c r="Q76" s="2205"/>
      <c r="R76" s="2205">
        <v>1</v>
      </c>
      <c r="S76" s="1667"/>
      <c r="T76" s="345"/>
      <c r="U76" s="2107" t="str">
        <f>$J76</f>
        <v>2.1.1.1.1.1</v>
      </c>
      <c r="V76" s="267" t="s">
        <v>406</v>
      </c>
      <c r="W76" s="280"/>
      <c r="X76" s="2077"/>
      <c r="Y76" s="2078"/>
      <c r="Z76" s="2078"/>
      <c r="AA76" s="2078"/>
      <c r="AB76" s="2078"/>
      <c r="AC76" s="2070"/>
      <c r="AD76" s="2070"/>
      <c r="AE76" s="2070"/>
      <c r="AF76" s="2153"/>
      <c r="AG76" s="2077" t="s">
        <v>461</v>
      </c>
      <c r="AH76" s="2078"/>
      <c r="AI76" s="2078"/>
      <c r="AJ76" s="2078"/>
      <c r="AK76" s="2078"/>
      <c r="AL76" s="2078"/>
      <c r="AM76" s="2078"/>
      <c r="AN76" s="2078"/>
      <c r="AO76" s="2078"/>
      <c r="AP76" s="2077"/>
      <c r="AQ76" s="2078"/>
      <c r="AR76" s="2078"/>
      <c r="AS76" s="2078"/>
      <c r="AT76" s="2078"/>
      <c r="AU76" s="2070"/>
      <c r="AV76" s="2070"/>
      <c r="AW76" s="2070"/>
      <c r="AX76" s="2153"/>
      <c r="AY76" s="2079"/>
      <c r="AZ76" s="1273" t="s">
        <v>407</v>
      </c>
      <c r="BA76" s="1667"/>
      <c r="BB76" s="1649"/>
      <c r="BC76" s="1649" t="str">
        <f>IF(V76="","",V76)</f>
        <v>Группа потребителей</v>
      </c>
      <c r="BD76" s="1649"/>
      <c r="BE76" s="1649"/>
    </row>
    <row s="2437" customFormat="1" customHeight="1" ht="21">
      <c r="A77" s="1283"/>
      <c r="B77" s="1283"/>
      <c r="C77" s="1283"/>
      <c r="D77" s="1283"/>
      <c r="E77" s="2152">
        <v>1</v>
      </c>
      <c r="F77" s="2152"/>
      <c r="G77" s="2152"/>
      <c r="H77" s="2152"/>
      <c r="I77" s="1937"/>
      <c r="J77" s="1937"/>
      <c r="K77" s="2017" t="str">
        <f>J76&amp;".1"</f>
        <v>2.1.1.1.1.1.1</v>
      </c>
      <c r="L77" s="1951"/>
      <c r="M77" s="2029" t="s">
        <v>408</v>
      </c>
      <c r="N77" s="1660"/>
      <c r="O77" s="1660"/>
      <c r="P77" s="1660"/>
      <c r="Q77" s="2205"/>
      <c r="R77" s="2205"/>
      <c r="S77" s="2205">
        <v>1</v>
      </c>
      <c r="T77" s="345"/>
      <c r="U77" s="2107" t="str">
        <f>$K77</f>
        <v>2.1.1.1.1.1.1</v>
      </c>
      <c r="V77" s="1364" t="s">
        <v>462</v>
      </c>
      <c r="W77" s="280"/>
      <c r="X77" s="746"/>
      <c r="Y77" s="746"/>
      <c r="Z77" s="746"/>
      <c r="AA77" s="746"/>
      <c r="AB77" s="1422"/>
      <c r="AC77" s="2425"/>
      <c r="AD77" s="1963" t="s">
        <v>66</v>
      </c>
      <c r="AE77" s="2425"/>
      <c r="AF77" s="1963" t="s">
        <v>66</v>
      </c>
      <c r="AG77" s="1424"/>
      <c r="AH77" s="746">
        <v>9.19</v>
      </c>
      <c r="AI77" s="746">
        <v>2043.22</v>
      </c>
      <c r="AJ77" s="746"/>
      <c r="AK77" s="1272"/>
      <c r="AL77" s="2425">
        <v>45292.68056712963</v>
      </c>
      <c r="AM77" s="1963" t="s">
        <v>66</v>
      </c>
      <c r="AN77" s="2425">
        <v>45473.68064814815</v>
      </c>
      <c r="AO77" s="1963" t="s">
        <v>66</v>
      </c>
      <c r="AP77" s="746"/>
      <c r="AQ77" s="746">
        <v>10.33</v>
      </c>
      <c r="AR77" s="746">
        <v>2308.84</v>
      </c>
      <c r="AS77" s="746"/>
      <c r="AT77" s="1422"/>
      <c r="AU77" s="2425">
        <v>45474.682604166665</v>
      </c>
      <c r="AV77" s="1963" t="s">
        <v>66</v>
      </c>
      <c r="AW77" s="2425">
        <v>45657.682754629626</v>
      </c>
      <c r="AX77" s="1963" t="s">
        <v>66</v>
      </c>
      <c r="AY77" s="312"/>
      <c r="AZ77" s="1324" t="s">
        <v>449</v>
      </c>
      <c r="BA77" s="1667">
        <f>STRCHECKDATE(X79:AY79)</f>
      </c>
      <c r="BB77" s="1649"/>
      <c r="BC77" s="1649" t="str">
        <f>IF(V77="","",V77)</f>
        <v>горячая вода в системе централизованного теплоснабжения на горячее водоснабжение</v>
      </c>
      <c r="BD77" s="1649"/>
      <c r="BE77" s="1649"/>
    </row>
    <row s="2437" customFormat="1" customHeight="1" ht="21">
      <c r="A78" s="1283"/>
      <c r="B78" s="1283"/>
      <c r="C78" s="1283"/>
      <c r="D78" s="1283"/>
      <c r="E78" s="2152">
        <v>1</v>
      </c>
      <c r="F78" s="2152"/>
      <c r="G78" s="2152"/>
      <c r="H78" s="2152"/>
      <c r="I78" s="1937"/>
      <c r="J78" s="1937"/>
      <c r="K78" s="1937"/>
      <c r="L78" s="2017" t="str">
        <f>K77&amp;".1"</f>
        <v>2.1.1.1.1.1.1.1</v>
      </c>
      <c r="M78" s="2029"/>
      <c r="N78" s="1660"/>
      <c r="O78" s="1660"/>
      <c r="P78" s="1660"/>
      <c r="Q78" s="2205"/>
      <c r="R78" s="2205"/>
      <c r="S78" s="2205"/>
      <c r="T78" s="345"/>
      <c r="U78" s="2107" t="str">
        <f>$L78</f>
        <v>2.1.1.1.1.1.1.1</v>
      </c>
      <c r="V78" s="1408"/>
      <c r="W78" s="280"/>
      <c r="X78" s="312"/>
      <c r="Y78" s="746"/>
      <c r="Z78" s="746"/>
      <c r="AA78" s="746"/>
      <c r="AB78" s="1422"/>
      <c r="AC78" s="2134"/>
      <c r="AD78" s="1963"/>
      <c r="AE78" s="2134"/>
      <c r="AF78" s="1963"/>
      <c r="AG78" s="1424"/>
      <c r="AH78" s="746"/>
      <c r="AI78" s="746"/>
      <c r="AJ78" s="746"/>
      <c r="AK78" s="1272"/>
      <c r="AL78" s="2134"/>
      <c r="AM78" s="1963"/>
      <c r="AN78" s="2134"/>
      <c r="AO78" s="1963"/>
      <c r="AP78" s="312"/>
      <c r="AQ78" s="746"/>
      <c r="AR78" s="746"/>
      <c r="AS78" s="746"/>
      <c r="AT78" s="1422"/>
      <c r="AU78" s="2134"/>
      <c r="AV78" s="1963"/>
      <c r="AW78" s="2134"/>
      <c r="AX78" s="1963"/>
      <c r="AY78" s="312"/>
      <c r="AZ78" s="2119" t="s">
        <v>450</v>
      </c>
      <c r="BA78" s="1667"/>
      <c r="BB78" s="1649"/>
      <c r="BC78" s="1649"/>
      <c r="BD78" s="1649"/>
      <c r="BE78" s="1649"/>
    </row>
    <row s="2437" customFormat="1" customHeight="1" ht="14.25">
      <c r="A79" s="1283"/>
      <c r="B79" s="1283"/>
      <c r="C79" s="1283"/>
      <c r="D79" s="1283"/>
      <c r="E79" s="2152">
        <v>1</v>
      </c>
      <c r="F79" s="2152"/>
      <c r="G79" s="2152"/>
      <c r="H79" s="2152"/>
      <c r="I79" s="1937"/>
      <c r="J79" s="1937"/>
      <c r="K79" s="1937"/>
      <c r="L79" s="2017"/>
      <c r="M79" s="2029"/>
      <c r="N79" s="1660"/>
      <c r="O79" s="1660"/>
      <c r="P79" s="1660"/>
      <c r="Q79" s="2205"/>
      <c r="R79" s="2205"/>
      <c r="S79" s="2205"/>
      <c r="T79" s="345"/>
      <c r="U79" s="2349"/>
      <c r="V79" s="280"/>
      <c r="W79" s="280"/>
      <c r="X79" s="312"/>
      <c r="Y79" s="312"/>
      <c r="Z79" s="312"/>
      <c r="AA79" s="312"/>
      <c r="AB79" s="1423" t="str">
        <f>AC77&amp;"-"&amp;AE77</f>
        <v>-</v>
      </c>
      <c r="AC79" s="2134"/>
      <c r="AD79" s="1963"/>
      <c r="AE79" s="2134"/>
      <c r="AF79" s="1963"/>
      <c r="AG79" s="1399"/>
      <c r="AH79" s="312"/>
      <c r="AI79" s="312"/>
      <c r="AJ79" s="312"/>
      <c r="AK79" s="316" t="str">
        <f>AL77&amp;"-"&amp;AN77</f>
        <v>45292.68056712963-45473.68064814815</v>
      </c>
      <c r="AL79" s="2134"/>
      <c r="AM79" s="1963"/>
      <c r="AN79" s="2134"/>
      <c r="AO79" s="1963"/>
      <c r="AP79" s="312"/>
      <c r="AQ79" s="312"/>
      <c r="AR79" s="312"/>
      <c r="AS79" s="312"/>
      <c r="AT79" s="1423" t="str">
        <f>AU77&amp;"-"&amp;AW77</f>
        <v>45474.682604166665-45657.682754629626</v>
      </c>
      <c r="AU79" s="2134"/>
      <c r="AV79" s="1963"/>
      <c r="AW79" s="2134"/>
      <c r="AX79" s="1963"/>
      <c r="AY79" s="312"/>
      <c r="AZ79" s="2120"/>
      <c r="BA79" s="1667"/>
      <c r="BB79" s="1649"/>
      <c r="BC79" s="1649" t="str">
        <f>IF(V79="","",V79)</f>
        <v/>
      </c>
      <c r="BD79" s="1649"/>
      <c r="BE79" s="1649"/>
    </row>
    <row s="2437" customFormat="1" customHeight="1" ht="11.25">
      <c r="A80" s="1283"/>
      <c r="B80" s="1283"/>
      <c r="C80" s="1283"/>
      <c r="D80" s="1283"/>
      <c r="E80" s="2152">
        <v>1</v>
      </c>
      <c r="F80" s="2152"/>
      <c r="G80" s="2152"/>
      <c r="H80" s="2152"/>
      <c r="I80" s="1937"/>
      <c r="J80" s="1937"/>
      <c r="K80" s="2017"/>
      <c r="L80" s="1283"/>
      <c r="M80" s="2029"/>
      <c r="N80" s="1660"/>
      <c r="O80" s="1660"/>
      <c r="P80" s="1660"/>
      <c r="Q80" s="2205"/>
      <c r="R80" s="2205"/>
      <c r="S80" s="2205"/>
      <c r="T80" s="345"/>
      <c r="U80" s="2718"/>
      <c r="V80" s="2719" t="s">
        <v>451</v>
      </c>
      <c r="W80" s="2720"/>
      <c r="X80" s="2721"/>
      <c r="Y80" s="2722"/>
      <c r="Z80" s="2723"/>
      <c r="AA80" s="2724"/>
      <c r="AB80" s="2725"/>
      <c r="AC80" s="2134"/>
      <c r="AD80" s="1963"/>
      <c r="AE80" s="2134"/>
      <c r="AF80" s="1963"/>
      <c r="AG80" s="2726"/>
      <c r="AH80" s="2727"/>
      <c r="AI80" s="2728"/>
      <c r="AJ80" s="2729"/>
      <c r="AK80" s="2730"/>
      <c r="AL80" s="2134"/>
      <c r="AM80" s="1963"/>
      <c r="AN80" s="2134"/>
      <c r="AO80" s="1963"/>
      <c r="AP80" s="2731"/>
      <c r="AQ80" s="2732"/>
      <c r="AR80" s="2733"/>
      <c r="AS80" s="2734"/>
      <c r="AT80" s="2735"/>
      <c r="AU80" s="2134"/>
      <c r="AV80" s="1963"/>
      <c r="AW80" s="2134"/>
      <c r="AX80" s="1963"/>
      <c r="AY80" s="2736"/>
      <c r="AZ80" s="2120"/>
      <c r="BA80" s="1667"/>
      <c r="BB80" s="1649"/>
      <c r="BC80" s="1649"/>
      <c r="BD80" s="1649"/>
      <c r="BE80" s="1649"/>
    </row>
    <row s="2437" customFormat="1" customHeight="1" ht="15">
      <c r="A81" s="1283"/>
      <c r="B81" s="1283"/>
      <c r="C81" s="1283"/>
      <c r="D81" s="1283"/>
      <c r="E81" s="2152">
        <v>1</v>
      </c>
      <c r="F81" s="2152"/>
      <c r="G81" s="2152"/>
      <c r="H81" s="2152"/>
      <c r="I81" s="1937"/>
      <c r="J81" s="2017"/>
      <c r="K81" s="1283"/>
      <c r="L81" s="1283"/>
      <c r="M81" s="2029"/>
      <c r="N81" s="1660"/>
      <c r="O81" s="1660"/>
      <c r="P81" s="2216"/>
      <c r="Q81" s="2205"/>
      <c r="R81" s="2205"/>
      <c r="S81" s="2205"/>
      <c r="T81" s="344"/>
      <c r="U81" s="2737"/>
      <c r="V81" s="2738" t="s">
        <v>410</v>
      </c>
      <c r="W81" s="2739"/>
      <c r="X81" s="2740"/>
      <c r="Y81" s="2741"/>
      <c r="Z81" s="2742"/>
      <c r="AA81" s="2743"/>
      <c r="AB81" s="2744"/>
      <c r="AC81" s="2745"/>
      <c r="AD81" s="2746"/>
      <c r="AE81" s="2747"/>
      <c r="AF81" s="2748"/>
      <c r="AG81" s="2749"/>
      <c r="AH81" s="2750"/>
      <c r="AI81" s="2751"/>
      <c r="AJ81" s="2752"/>
      <c r="AK81" s="2753"/>
      <c r="AL81" s="2754"/>
      <c r="AM81" s="2755"/>
      <c r="AN81" s="2756"/>
      <c r="AO81" s="2757"/>
      <c r="AP81" s="2758"/>
      <c r="AQ81" s="2759"/>
      <c r="AR81" s="2760"/>
      <c r="AS81" s="2761"/>
      <c r="AT81" s="2762"/>
      <c r="AU81" s="2763"/>
      <c r="AV81" s="2764"/>
      <c r="AW81" s="2765"/>
      <c r="AX81" s="2766"/>
      <c r="AY81" s="2767"/>
      <c r="AZ81" s="2121"/>
      <c r="BA81" s="1667"/>
      <c r="BB81" s="1649"/>
      <c r="BC81" s="1649" t="str">
        <f>IF(V81="","",V81)</f>
        <v>Добавить вид теплоносителя (параметры теплоносителя)</v>
      </c>
      <c r="BD81" s="1649"/>
      <c r="BE81" s="1649"/>
    </row>
    <row s="2437" customFormat="1" customHeight="1" ht="21">
      <c r="A82" s="1283"/>
      <c r="B82" s="1283"/>
      <c r="C82" s="1283"/>
      <c r="D82" s="1283"/>
      <c r="E82" s="2152"/>
      <c r="F82" s="2152"/>
      <c r="G82" s="2152"/>
      <c r="H82" s="2152"/>
      <c r="I82" s="1937"/>
      <c r="J82" s="2017" t="str">
        <f>I75&amp;".2"</f>
        <v>2.1.1.1.1.2</v>
      </c>
      <c r="K82" s="1283"/>
      <c r="L82" s="1283"/>
      <c r="M82" s="2029" t="s">
        <v>405</v>
      </c>
      <c r="N82" s="1660"/>
      <c r="O82" s="1660"/>
      <c r="P82" s="2216"/>
      <c r="Q82" s="2205"/>
      <c r="R82" s="678" t="s">
        <v>182</v>
      </c>
      <c r="S82" s="1667"/>
      <c r="T82" s="345"/>
      <c r="U82" s="2107" t="str">
        <f>$J82</f>
        <v>2.1.1.1.1.2</v>
      </c>
      <c r="V82" s="267" t="s">
        <v>406</v>
      </c>
      <c r="W82" s="280"/>
      <c r="X82" s="2077"/>
      <c r="Y82" s="2078"/>
      <c r="Z82" s="2078"/>
      <c r="AA82" s="2078"/>
      <c r="AB82" s="2078"/>
      <c r="AC82" s="2070"/>
      <c r="AD82" s="2070"/>
      <c r="AE82" s="2070"/>
      <c r="AF82" s="2153"/>
      <c r="AG82" s="2077" t="s">
        <v>463</v>
      </c>
      <c r="AH82" s="2078"/>
      <c r="AI82" s="2078"/>
      <c r="AJ82" s="2078"/>
      <c r="AK82" s="2078"/>
      <c r="AL82" s="2078"/>
      <c r="AM82" s="2078"/>
      <c r="AN82" s="2078"/>
      <c r="AO82" s="2078"/>
      <c r="AP82" s="2077"/>
      <c r="AQ82" s="2078"/>
      <c r="AR82" s="2078"/>
      <c r="AS82" s="2078"/>
      <c r="AT82" s="2078"/>
      <c r="AU82" s="2070"/>
      <c r="AV82" s="2070"/>
      <c r="AW82" s="2070"/>
      <c r="AX82" s="2153"/>
      <c r="AY82" s="2079"/>
      <c r="AZ82" s="1273" t="s">
        <v>407</v>
      </c>
      <c r="BA82" s="1667"/>
      <c r="BB82" s="1649"/>
      <c r="BC82" s="1649" t="str">
        <f>IF(V82="","",V82)</f>
        <v>Группа потребителей</v>
      </c>
      <c r="BD82" s="1649"/>
      <c r="BE82" s="1649"/>
    </row>
    <row s="2437" customFormat="1" customHeight="1" ht="21">
      <c r="A83" s="1283"/>
      <c r="B83" s="1283"/>
      <c r="C83" s="1283"/>
      <c r="D83" s="1283"/>
      <c r="E83" s="2152"/>
      <c r="F83" s="2152"/>
      <c r="G83" s="2152"/>
      <c r="H83" s="2152"/>
      <c r="I83" s="1937"/>
      <c r="J83" s="1937" t="str">
        <f>I75&amp;".1"</f>
        <v>2.1.1.1.1.1</v>
      </c>
      <c r="K83" s="2017" t="str">
        <f>J82&amp;".1"</f>
        <v>2.1.1.1.1.2.1</v>
      </c>
      <c r="L83" s="1951"/>
      <c r="M83" s="2029" t="s">
        <v>408</v>
      </c>
      <c r="N83" s="1660"/>
      <c r="O83" s="1660"/>
      <c r="P83" s="1660"/>
      <c r="Q83" s="2205"/>
      <c r="R83" s="2205"/>
      <c r="S83" s="2205">
        <v>1</v>
      </c>
      <c r="T83" s="345"/>
      <c r="U83" s="2107" t="str">
        <f>$K83</f>
        <v>2.1.1.1.1.2.1</v>
      </c>
      <c r="V83" s="1364" t="s">
        <v>462</v>
      </c>
      <c r="W83" s="280"/>
      <c r="X83" s="746"/>
      <c r="Y83" s="746"/>
      <c r="Z83" s="746"/>
      <c r="AA83" s="746"/>
      <c r="AB83" s="1422"/>
      <c r="AC83" s="2425"/>
      <c r="AD83" s="1963" t="s">
        <v>66</v>
      </c>
      <c r="AE83" s="2425"/>
      <c r="AF83" s="1963" t="s">
        <v>66</v>
      </c>
      <c r="AG83" s="1424"/>
      <c r="AH83" s="746">
        <v>7.66</v>
      </c>
      <c r="AI83" s="746">
        <v>1702.68</v>
      </c>
      <c r="AJ83" s="746"/>
      <c r="AK83" s="1272"/>
      <c r="AL83" s="2425">
        <v>45292.680613425924</v>
      </c>
      <c r="AM83" s="1963" t="s">
        <v>66</v>
      </c>
      <c r="AN83" s="2425">
        <v>45473.68078703704</v>
      </c>
      <c r="AO83" s="1963" t="s">
        <v>66</v>
      </c>
      <c r="AP83" s="746"/>
      <c r="AQ83" s="746">
        <v>8.61</v>
      </c>
      <c r="AR83" s="746">
        <v>1924.03</v>
      </c>
      <c r="AS83" s="746"/>
      <c r="AT83" s="1422"/>
      <c r="AU83" s="2425">
        <v>45474.68268518519</v>
      </c>
      <c r="AV83" s="1963" t="s">
        <v>66</v>
      </c>
      <c r="AW83" s="2425">
        <v>45657.682858796295</v>
      </c>
      <c r="AX83" s="1963" t="s">
        <v>66</v>
      </c>
      <c r="AY83" s="312"/>
      <c r="AZ83" s="1324" t="s">
        <v>449</v>
      </c>
      <c r="BA83" s="1667">
        <f>STRCHECKDATE(X85:AY85)</f>
      </c>
      <c r="BB83" s="1649"/>
      <c r="BC83" s="1649" t="str">
        <f>IF(V83="","",V83)</f>
        <v>горячая вода в системе централизованного теплоснабжения на горячее водоснабжение</v>
      </c>
      <c r="BD83" s="1649"/>
      <c r="BE83" s="1649"/>
    </row>
    <row s="2437" customFormat="1" customHeight="1" ht="21">
      <c r="A84" s="1283"/>
      <c r="B84" s="1283"/>
      <c r="C84" s="1283"/>
      <c r="D84" s="1283"/>
      <c r="E84" s="2152"/>
      <c r="F84" s="2152"/>
      <c r="G84" s="2152"/>
      <c r="H84" s="2152"/>
      <c r="I84" s="1937"/>
      <c r="J84" s="1937" t="str">
        <f>I75&amp;".1"</f>
        <v>2.1.1.1.1.1</v>
      </c>
      <c r="K84" s="1937"/>
      <c r="L84" s="2017" t="str">
        <f>K83&amp;".1"</f>
        <v>2.1.1.1.1.2.1.1</v>
      </c>
      <c r="M84" s="2029"/>
      <c r="N84" s="1660"/>
      <c r="O84" s="1660"/>
      <c r="P84" s="1660"/>
      <c r="Q84" s="2205"/>
      <c r="R84" s="2205"/>
      <c r="S84" s="2205"/>
      <c r="T84" s="345"/>
      <c r="U84" s="2107" t="str">
        <f>$L84</f>
        <v>2.1.1.1.1.2.1.1</v>
      </c>
      <c r="V84" s="1408"/>
      <c r="W84" s="280"/>
      <c r="X84" s="312"/>
      <c r="Y84" s="746"/>
      <c r="Z84" s="746"/>
      <c r="AA84" s="746"/>
      <c r="AB84" s="1422"/>
      <c r="AC84" s="2134"/>
      <c r="AD84" s="1963"/>
      <c r="AE84" s="2134"/>
      <c r="AF84" s="1963"/>
      <c r="AG84" s="1424"/>
      <c r="AH84" s="746"/>
      <c r="AI84" s="746"/>
      <c r="AJ84" s="746"/>
      <c r="AK84" s="1272"/>
      <c r="AL84" s="2134"/>
      <c r="AM84" s="1963"/>
      <c r="AN84" s="2134"/>
      <c r="AO84" s="1963"/>
      <c r="AP84" s="312"/>
      <c r="AQ84" s="746"/>
      <c r="AR84" s="746"/>
      <c r="AS84" s="746"/>
      <c r="AT84" s="1422"/>
      <c r="AU84" s="2134"/>
      <c r="AV84" s="1963"/>
      <c r="AW84" s="2134"/>
      <c r="AX84" s="1963"/>
      <c r="AY84" s="312"/>
      <c r="AZ84" s="2119" t="s">
        <v>450</v>
      </c>
      <c r="BA84" s="1667"/>
      <c r="BB84" s="1649"/>
      <c r="BC84" s="1649"/>
      <c r="BD84" s="1649"/>
      <c r="BE84" s="1649"/>
    </row>
    <row s="2437" customFormat="1" customHeight="1" ht="14.25">
      <c r="A85" s="1283"/>
      <c r="B85" s="1283"/>
      <c r="C85" s="1283"/>
      <c r="D85" s="1283"/>
      <c r="E85" s="2152"/>
      <c r="F85" s="2152"/>
      <c r="G85" s="2152"/>
      <c r="H85" s="2152"/>
      <c r="I85" s="1937"/>
      <c r="J85" s="1937" t="str">
        <f>I75&amp;".1"</f>
        <v>2.1.1.1.1.1</v>
      </c>
      <c r="K85" s="1937"/>
      <c r="L85" s="2017"/>
      <c r="M85" s="2029"/>
      <c r="N85" s="1660"/>
      <c r="O85" s="1660"/>
      <c r="P85" s="1660"/>
      <c r="Q85" s="2205"/>
      <c r="R85" s="2205"/>
      <c r="S85" s="2205"/>
      <c r="T85" s="345"/>
      <c r="U85" s="2349"/>
      <c r="V85" s="280"/>
      <c r="W85" s="280"/>
      <c r="X85" s="312"/>
      <c r="Y85" s="312"/>
      <c r="Z85" s="312"/>
      <c r="AA85" s="312"/>
      <c r="AB85" s="1423" t="str">
        <f>AC83&amp;"-"&amp;AE83</f>
        <v>-</v>
      </c>
      <c r="AC85" s="2134"/>
      <c r="AD85" s="1963"/>
      <c r="AE85" s="2134"/>
      <c r="AF85" s="1963"/>
      <c r="AG85" s="1399"/>
      <c r="AH85" s="312"/>
      <c r="AI85" s="312"/>
      <c r="AJ85" s="312"/>
      <c r="AK85" s="316" t="str">
        <f>AL83&amp;"-"&amp;AN83</f>
        <v>45292.680613425924-45473.68078703704</v>
      </c>
      <c r="AL85" s="2134"/>
      <c r="AM85" s="1963"/>
      <c r="AN85" s="2134"/>
      <c r="AO85" s="1963"/>
      <c r="AP85" s="312"/>
      <c r="AQ85" s="312"/>
      <c r="AR85" s="312"/>
      <c r="AS85" s="312"/>
      <c r="AT85" s="1423" t="str">
        <f>AU83&amp;"-"&amp;AW83</f>
        <v>45474.68268518519-45657.682858796295</v>
      </c>
      <c r="AU85" s="2134"/>
      <c r="AV85" s="1963"/>
      <c r="AW85" s="2134"/>
      <c r="AX85" s="1963"/>
      <c r="AY85" s="312"/>
      <c r="AZ85" s="2120"/>
      <c r="BA85" s="1667"/>
      <c r="BB85" s="1649"/>
      <c r="BC85" s="1649" t="str">
        <f>IF(V85="","",V85)</f>
        <v/>
      </c>
      <c r="BD85" s="1649"/>
      <c r="BE85" s="1649"/>
    </row>
    <row s="2437" customFormat="1" customHeight="1" ht="11.25">
      <c r="A86" s="1283"/>
      <c r="B86" s="1283"/>
      <c r="C86" s="1283"/>
      <c r="D86" s="1283"/>
      <c r="E86" s="2152"/>
      <c r="F86" s="2152"/>
      <c r="G86" s="2152"/>
      <c r="H86" s="2152"/>
      <c r="I86" s="1937"/>
      <c r="J86" s="1937" t="str">
        <f>I75&amp;".1"</f>
        <v>2.1.1.1.1.1</v>
      </c>
      <c r="K86" s="2017"/>
      <c r="L86" s="1283"/>
      <c r="M86" s="2029"/>
      <c r="N86" s="1660"/>
      <c r="O86" s="1660"/>
      <c r="P86" s="1660"/>
      <c r="Q86" s="2205"/>
      <c r="R86" s="2205"/>
      <c r="S86" s="2205"/>
      <c r="T86" s="345"/>
      <c r="U86" s="2768"/>
      <c r="V86" s="2769" t="s">
        <v>451</v>
      </c>
      <c r="W86" s="2770"/>
      <c r="X86" s="2771"/>
      <c r="Y86" s="2772"/>
      <c r="Z86" s="2773"/>
      <c r="AA86" s="2774"/>
      <c r="AB86" s="2775"/>
      <c r="AC86" s="2134"/>
      <c r="AD86" s="1963"/>
      <c r="AE86" s="2134"/>
      <c r="AF86" s="1963"/>
      <c r="AG86" s="2776"/>
      <c r="AH86" s="2777"/>
      <c r="AI86" s="2778"/>
      <c r="AJ86" s="2779"/>
      <c r="AK86" s="2780"/>
      <c r="AL86" s="2134"/>
      <c r="AM86" s="1963"/>
      <c r="AN86" s="2134"/>
      <c r="AO86" s="1963"/>
      <c r="AP86" s="2781"/>
      <c r="AQ86" s="2782"/>
      <c r="AR86" s="2783"/>
      <c r="AS86" s="2784"/>
      <c r="AT86" s="2785"/>
      <c r="AU86" s="2134"/>
      <c r="AV86" s="1963"/>
      <c r="AW86" s="2134"/>
      <c r="AX86" s="1963"/>
      <c r="AY86" s="2786"/>
      <c r="AZ86" s="2120"/>
      <c r="BA86" s="1667"/>
      <c r="BB86" s="1649"/>
      <c r="BC86" s="1649"/>
      <c r="BD86" s="1649"/>
      <c r="BE86" s="1649"/>
    </row>
    <row s="2437" customFormat="1" customHeight="1" ht="15">
      <c r="A87" s="1283"/>
      <c r="B87" s="1283"/>
      <c r="C87" s="1283"/>
      <c r="D87" s="1283"/>
      <c r="E87" s="2152"/>
      <c r="F87" s="2152"/>
      <c r="G87" s="2152"/>
      <c r="H87" s="2152"/>
      <c r="I87" s="1937"/>
      <c r="J87" s="2017" t="str">
        <f>I75&amp;".1"</f>
        <v>2.1.1.1.1.1</v>
      </c>
      <c r="K87" s="1283"/>
      <c r="L87" s="1283"/>
      <c r="M87" s="2029"/>
      <c r="N87" s="1660"/>
      <c r="O87" s="1660"/>
      <c r="P87" s="2216"/>
      <c r="Q87" s="2205"/>
      <c r="R87" s="2205"/>
      <c r="S87" s="2205"/>
      <c r="T87" s="344"/>
      <c r="U87" s="2787"/>
      <c r="V87" s="2788" t="s">
        <v>410</v>
      </c>
      <c r="W87" s="2789"/>
      <c r="X87" s="2790"/>
      <c r="Y87" s="2791"/>
      <c r="Z87" s="2792"/>
      <c r="AA87" s="2793"/>
      <c r="AB87" s="2794"/>
      <c r="AC87" s="2795"/>
      <c r="AD87" s="2796"/>
      <c r="AE87" s="2797"/>
      <c r="AF87" s="2798"/>
      <c r="AG87" s="2799"/>
      <c r="AH87" s="2800"/>
      <c r="AI87" s="2801"/>
      <c r="AJ87" s="2802"/>
      <c r="AK87" s="2803"/>
      <c r="AL87" s="2804"/>
      <c r="AM87" s="2805"/>
      <c r="AN87" s="2806"/>
      <c r="AO87" s="2807"/>
      <c r="AP87" s="2808"/>
      <c r="AQ87" s="2809"/>
      <c r="AR87" s="2810"/>
      <c r="AS87" s="2811"/>
      <c r="AT87" s="2812"/>
      <c r="AU87" s="2813"/>
      <c r="AV87" s="2814"/>
      <c r="AW87" s="2815"/>
      <c r="AX87" s="2816"/>
      <c r="AY87" s="2817"/>
      <c r="AZ87" s="2121"/>
      <c r="BA87" s="1667"/>
      <c r="BB87" s="1649"/>
      <c r="BC87" s="1649" t="str">
        <f>IF(V87="","",V87)</f>
        <v>Добавить вид теплоносителя (параметры теплоносителя)</v>
      </c>
      <c r="BD87" s="1649"/>
      <c r="BE87" s="1649"/>
    </row>
    <row s="2437" customFormat="1" customHeight="1" ht="11.25">
      <c r="A88" s="1283"/>
      <c r="B88" s="1283"/>
      <c r="C88" s="1283"/>
      <c r="D88" s="1283"/>
      <c r="E88" s="2152">
        <v>1</v>
      </c>
      <c r="F88" s="2152"/>
      <c r="G88" s="2152"/>
      <c r="H88" s="2152"/>
      <c r="I88" s="2017"/>
      <c r="J88" s="1283"/>
      <c r="K88" s="1283"/>
      <c r="L88" s="1283"/>
      <c r="M88" s="2029"/>
      <c r="N88" s="1660"/>
      <c r="O88" s="2216"/>
      <c r="P88" s="2216"/>
      <c r="Q88" s="2205"/>
      <c r="R88" s="2205"/>
      <c r="S88" s="2205"/>
      <c r="T88" s="344"/>
      <c r="U88" s="2818"/>
      <c r="V88" s="2819" t="s">
        <v>411</v>
      </c>
      <c r="W88" s="2820"/>
      <c r="X88" s="2821"/>
      <c r="Y88" s="2822"/>
      <c r="Z88" s="2823"/>
      <c r="AA88" s="2824"/>
      <c r="AB88" s="2825"/>
      <c r="AC88" s="2826"/>
      <c r="AD88" s="2827"/>
      <c r="AE88" s="2828"/>
      <c r="AF88" s="2829"/>
      <c r="AG88" s="2830"/>
      <c r="AH88" s="2831"/>
      <c r="AI88" s="2832"/>
      <c r="AJ88" s="2833"/>
      <c r="AK88" s="2834"/>
      <c r="AL88" s="2835"/>
      <c r="AM88" s="2836"/>
      <c r="AN88" s="2837"/>
      <c r="AO88" s="2838"/>
      <c r="AP88" s="2839"/>
      <c r="AQ88" s="2840"/>
      <c r="AR88" s="2841"/>
      <c r="AS88" s="2842"/>
      <c r="AT88" s="2843"/>
      <c r="AU88" s="2844"/>
      <c r="AV88" s="2845"/>
      <c r="AW88" s="2846"/>
      <c r="AX88" s="2847"/>
      <c r="AY88" s="2848"/>
      <c r="AZ88" s="2849"/>
      <c r="BA88" s="1667"/>
      <c r="BB88" s="1649"/>
      <c r="BC88" s="1649" t="str">
        <f>IF(V88="","",V88)</f>
        <v>Добавить группу потребителей</v>
      </c>
      <c r="BD88" s="1649"/>
      <c r="BE88" s="1649"/>
    </row>
    <row s="2437" customFormat="1" customHeight="1" ht="14.25">
      <c r="A89" s="1283"/>
      <c r="B89" s="1283"/>
      <c r="C89" s="1283"/>
      <c r="D89" s="1283"/>
      <c r="E89" s="2152">
        <v>1</v>
      </c>
      <c r="F89" s="2152"/>
      <c r="G89" s="2152"/>
      <c r="H89" s="2151"/>
      <c r="I89" s="1283"/>
      <c r="J89" s="1283"/>
      <c r="K89" s="1283"/>
      <c r="L89" s="1283"/>
      <c r="M89" s="2029"/>
      <c r="N89" s="2229"/>
      <c r="O89" s="2229"/>
      <c r="P89" s="1660"/>
      <c r="Q89" s="1848"/>
      <c r="R89" s="367"/>
      <c r="S89" s="343"/>
      <c r="T89" s="1848"/>
      <c r="U89" s="1403"/>
      <c r="V89" s="1404"/>
      <c r="W89" s="1405"/>
      <c r="X89" s="1405"/>
      <c r="Y89" s="1405"/>
      <c r="Z89" s="1405"/>
      <c r="AA89" s="1405"/>
      <c r="AB89" s="1405"/>
      <c r="AC89" s="1405"/>
      <c r="AD89" s="1405"/>
      <c r="AE89" s="1405"/>
      <c r="AF89" s="1405"/>
      <c r="AG89" s="1405"/>
      <c r="AH89" s="1405"/>
      <c r="AI89" s="1405"/>
      <c r="AJ89" s="1405"/>
      <c r="AK89" s="1405"/>
      <c r="AL89" s="1405"/>
      <c r="AM89" s="1405"/>
      <c r="AN89" s="1405"/>
      <c r="AO89" s="1405"/>
      <c r="AP89" s="1405"/>
      <c r="AQ89" s="1405"/>
      <c r="AR89" s="1405"/>
      <c r="AS89" s="1405"/>
      <c r="AT89" s="1405"/>
      <c r="AU89" s="1405"/>
      <c r="AV89" s="1405"/>
      <c r="AW89" s="1405"/>
      <c r="AX89" s="1405"/>
      <c r="AY89" s="1405"/>
      <c r="AZ89" s="1406"/>
      <c r="BA89" s="1667"/>
      <c r="BB89" s="1649"/>
      <c r="BC89" s="1649" t="str">
        <f>IF(V89="","",V89)</f>
        <v/>
      </c>
      <c r="BD89" s="1649"/>
      <c r="BE89" s="1649"/>
    </row>
    <row s="618" customFormat="1" customHeight="1" ht="14.25">
      <c r="A90" s="1392"/>
      <c r="B90" s="1392"/>
      <c r="C90" s="1392"/>
      <c r="D90" s="1392"/>
      <c r="E90" s="2152">
        <v>1</v>
      </c>
      <c r="F90" s="2152"/>
      <c r="G90" s="2151"/>
      <c r="H90" s="1392"/>
      <c r="I90" s="1392"/>
      <c r="J90" s="1392"/>
      <c r="K90" s="1392"/>
      <c r="L90" s="1392"/>
      <c r="M90" s="1398"/>
      <c r="N90" s="1395"/>
      <c r="O90" s="1395"/>
      <c r="P90" s="1666"/>
      <c r="Q90" s="1333"/>
      <c r="R90" s="1361"/>
      <c r="S90" s="1333"/>
      <c r="T90" s="1333"/>
      <c r="U90" s="1335"/>
      <c r="V90" s="1336" t="s">
        <v>179</v>
      </c>
      <c r="W90" s="1337"/>
      <c r="X90" s="1337"/>
      <c r="Y90" s="1337"/>
      <c r="Z90" s="1337"/>
      <c r="AA90" s="1337"/>
      <c r="AB90" s="1337"/>
      <c r="AC90" s="1337"/>
      <c r="AD90" s="1337"/>
      <c r="AE90" s="1337"/>
      <c r="AF90" s="1337"/>
      <c r="AG90" s="1337"/>
      <c r="AH90" s="1337"/>
      <c r="AI90" s="1337"/>
      <c r="AJ90" s="1337"/>
      <c r="AK90" s="1337"/>
      <c r="AL90" s="1337"/>
      <c r="AM90" s="1337"/>
      <c r="AN90" s="1337"/>
      <c r="AO90" s="1337"/>
      <c r="AP90" s="1337"/>
      <c r="AQ90" s="1337"/>
      <c r="AR90" s="1337"/>
      <c r="AS90" s="1337"/>
      <c r="AT90" s="1337"/>
      <c r="AU90" s="1337"/>
      <c r="AV90" s="1337"/>
      <c r="AW90" s="1337"/>
      <c r="AX90" s="1337"/>
      <c r="AY90" s="1337"/>
      <c r="AZ90" s="1337"/>
      <c r="BA90" s="1667"/>
      <c r="BB90" s="1649"/>
      <c r="BC90" s="1649" t="str">
        <f>IF(V90="","",V90)</f>
        <v>Добавить источник для дифференциации</v>
      </c>
      <c r="BD90" s="1649"/>
      <c r="BE90" s="1649"/>
    </row>
    <row s="618" customFormat="1" customHeight="1" ht="14.25">
      <c r="A91" s="1392"/>
      <c r="B91" s="1392"/>
      <c r="C91" s="1392"/>
      <c r="D91" s="1392"/>
      <c r="E91" s="2152">
        <v>1</v>
      </c>
      <c r="F91" s="2151"/>
      <c r="G91" s="1392"/>
      <c r="H91" s="1392"/>
      <c r="I91" s="1392"/>
      <c r="J91" s="1392"/>
      <c r="K91" s="1392"/>
      <c r="L91" s="1392"/>
      <c r="M91" s="1398"/>
      <c r="N91" s="1396"/>
      <c r="O91" s="1396"/>
      <c r="P91" s="1666"/>
      <c r="Q91" s="1333"/>
      <c r="R91" s="1361"/>
      <c r="S91" s="1333"/>
      <c r="T91" s="1333"/>
      <c r="U91" s="1339"/>
      <c r="V91" s="1340" t="s">
        <v>180</v>
      </c>
      <c r="W91" s="1341"/>
      <c r="X91" s="1341"/>
      <c r="Y91" s="1341"/>
      <c r="Z91" s="1341"/>
      <c r="AA91" s="1341"/>
      <c r="AB91" s="1341"/>
      <c r="AC91" s="1341"/>
      <c r="AD91" s="1341"/>
      <c r="AE91" s="1341"/>
      <c r="AF91" s="1341"/>
      <c r="AG91" s="1341"/>
      <c r="AH91" s="1341"/>
      <c r="AI91" s="1341"/>
      <c r="AJ91" s="1341"/>
      <c r="AK91" s="1341"/>
      <c r="AL91" s="1341"/>
      <c r="AM91" s="1341"/>
      <c r="AN91" s="1341"/>
      <c r="AO91" s="1341"/>
      <c r="AP91" s="1341"/>
      <c r="AQ91" s="1341"/>
      <c r="AR91" s="1341"/>
      <c r="AS91" s="1341"/>
      <c r="AT91" s="1341"/>
      <c r="AU91" s="1341"/>
      <c r="AV91" s="1341"/>
      <c r="AW91" s="1341"/>
      <c r="AX91" s="1341"/>
      <c r="AY91" s="1341"/>
      <c r="AZ91" s="1341"/>
      <c r="BA91" s="1667"/>
      <c r="BB91" s="1649"/>
      <c r="BC91" s="1649" t="str">
        <f>IF(V91="","",V91)</f>
        <v>Добавить централизованную систему для дифференциации</v>
      </c>
      <c r="BD91" s="1649"/>
      <c r="BE91" s="1649"/>
    </row>
    <row s="618" customFormat="1" customHeight="1" ht="14.25">
      <c r="A92" s="1392"/>
      <c r="B92" s="1392"/>
      <c r="C92" s="1392"/>
      <c r="D92" s="1392"/>
      <c r="E92" s="2151">
        <v>1</v>
      </c>
      <c r="F92" s="1392"/>
      <c r="G92" s="1392"/>
      <c r="H92" s="1392"/>
      <c r="I92" s="1392"/>
      <c r="J92" s="1392"/>
      <c r="K92" s="1392"/>
      <c r="L92" s="1392"/>
      <c r="M92" s="1398"/>
      <c r="N92" s="1396"/>
      <c r="O92" s="1396"/>
      <c r="P92" s="1666"/>
      <c r="Q92" s="1333"/>
      <c r="R92" s="1361"/>
      <c r="S92" s="1333"/>
      <c r="T92" s="1333"/>
      <c r="U92" s="1339"/>
      <c r="V92" s="1342" t="s">
        <v>181</v>
      </c>
      <c r="W92" s="1341"/>
      <c r="X92" s="1341"/>
      <c r="Y92" s="1341"/>
      <c r="Z92" s="1341"/>
      <c r="AA92" s="1341"/>
      <c r="AB92" s="1341"/>
      <c r="AC92" s="1341"/>
      <c r="AD92" s="1341"/>
      <c r="AE92" s="1341"/>
      <c r="AF92" s="1341"/>
      <c r="AG92" s="1341"/>
      <c r="AH92" s="1341"/>
      <c r="AI92" s="1341"/>
      <c r="AJ92" s="1341"/>
      <c r="AK92" s="1341"/>
      <c r="AL92" s="1341"/>
      <c r="AM92" s="1341"/>
      <c r="AN92" s="1341"/>
      <c r="AO92" s="1341"/>
      <c r="AP92" s="1341"/>
      <c r="AQ92" s="1341"/>
      <c r="AR92" s="1341"/>
      <c r="AS92" s="1341"/>
      <c r="AT92" s="1341"/>
      <c r="AU92" s="1341"/>
      <c r="AV92" s="1341"/>
      <c r="AW92" s="1341"/>
      <c r="AX92" s="1341"/>
      <c r="AY92" s="1341"/>
      <c r="AZ92" s="1341"/>
      <c r="BA92" s="1667"/>
      <c r="BB92" s="1649"/>
      <c r="BC92" s="1649" t="str">
        <f>IF(V92="","",V92)</f>
        <v>Добавить территорию для дифференциации</v>
      </c>
      <c r="BD92" s="1649"/>
      <c r="BE92" s="1649"/>
    </row>
    <row s="1667" customFormat="1" customHeight="1" ht="5.25">
      <c r="A93" s="1391"/>
      <c r="B93" s="1391"/>
      <c r="C93" s="1391"/>
      <c r="D93" s="1391"/>
      <c r="E93" s="1392"/>
      <c r="F93" s="1391"/>
      <c r="G93" s="1391"/>
      <c r="H93" s="1391"/>
      <c r="I93" s="1391"/>
      <c r="J93" s="1391"/>
      <c r="K93" s="1391"/>
      <c r="L93" s="1391"/>
      <c r="M93" s="1394"/>
      <c r="N93" s="1396"/>
      <c r="O93" s="1396"/>
      <c r="P93" s="339"/>
      <c r="Q93" s="1333"/>
      <c r="R93" s="1334"/>
      <c r="S93" s="1333"/>
      <c r="T93" s="1333"/>
      <c r="U93" s="1339"/>
      <c r="V93" s="1342" t="s">
        <v>188</v>
      </c>
      <c r="W93" s="1341"/>
      <c r="X93" s="1341"/>
      <c r="Y93" s="1341"/>
      <c r="Z93" s="1341"/>
      <c r="AA93" s="1341"/>
      <c r="AB93" s="1341"/>
      <c r="AC93" s="1341"/>
      <c r="AD93" s="1341"/>
      <c r="AE93" s="1341"/>
      <c r="AF93" s="1341"/>
      <c r="AG93" s="1341"/>
      <c r="AH93" s="1341"/>
      <c r="AI93" s="1341"/>
      <c r="AJ93" s="1341"/>
      <c r="AK93" s="1341"/>
      <c r="AL93" s="1341"/>
      <c r="AM93" s="1341"/>
      <c r="AN93" s="1341"/>
      <c r="AO93" s="1341"/>
      <c r="AP93" s="1341"/>
      <c r="AQ93" s="1341"/>
      <c r="AR93" s="1341"/>
      <c r="AS93" s="1341"/>
      <c r="AT93" s="1341"/>
      <c r="AU93" s="1341"/>
      <c r="AV93" s="1341"/>
      <c r="AW93" s="1341"/>
      <c r="AX93" s="1341"/>
      <c r="AY93" s="1341"/>
      <c r="AZ93" s="1341"/>
      <c r="BB93" s="783"/>
      <c r="BC93" s="783" t="str">
        <f>IF(V93="","",V93)</f>
        <v>Добавить наименование тарифа</v>
      </c>
      <c r="BD93" s="783"/>
      <c r="BE93" s="783"/>
    </row>
    <row customHeight="1" ht="11.25">
      <c r="N94" s="1150"/>
      <c r="O94" s="1150"/>
      <c r="P94" s="505"/>
      <c r="Q94" s="1150"/>
      <c r="R94" s="1150"/>
      <c r="S94" s="1150"/>
      <c r="T94" s="1150"/>
      <c r="U94" s="1150"/>
      <c r="AP94" s="1660"/>
      <c r="AQ94" s="1660"/>
      <c r="AR94" s="1660"/>
      <c r="AS94" s="1660"/>
      <c r="AT94" s="1660"/>
      <c r="AU94" s="1660"/>
      <c r="AV94" s="1660"/>
      <c r="AW94" s="1660"/>
      <c r="AX94" s="1660"/>
      <c r="BA94" s="1150"/>
      <c r="BB94" s="1150"/>
      <c r="BC94" s="1150"/>
      <c r="BD94" s="1150"/>
      <c r="BE94" s="1150"/>
    </row>
    <row customHeight="1" ht="33.75">
      <c r="P95" s="505"/>
      <c r="U95" s="1260"/>
      <c r="V95" s="2088"/>
      <c r="W95" s="2088"/>
      <c r="X95" s="2088"/>
      <c r="Y95" s="2088"/>
      <c r="Z95" s="2088"/>
      <c r="AA95" s="2088"/>
      <c r="AB95" s="2088"/>
      <c r="AC95" s="2088"/>
      <c r="AD95" s="2088"/>
      <c r="AE95" s="2088"/>
      <c r="AF95" s="2088"/>
      <c r="AG95" s="2088"/>
      <c r="AH95" s="2088"/>
      <c r="AI95" s="2088"/>
      <c r="AJ95" s="2088"/>
      <c r="AK95" s="2088"/>
      <c r="AL95" s="2088"/>
      <c r="AM95" s="2088"/>
      <c r="AN95" s="2088"/>
      <c r="AO95" s="2088"/>
      <c r="AP95" s="2215"/>
      <c r="AQ95" s="2215"/>
      <c r="AR95" s="2215"/>
      <c r="AS95" s="2215"/>
      <c r="AT95" s="2215"/>
      <c r="AU95" s="2215"/>
      <c r="AV95" s="2215"/>
      <c r="AW95" s="2215"/>
      <c r="AX95" s="2215"/>
      <c r="AY95" s="2088"/>
      <c r="AZ95" s="2088"/>
    </row>
    <row customHeight="1" ht="19.5">
      <c r="P96" s="505"/>
      <c r="V96" s="2088"/>
      <c r="W96" s="2088"/>
      <c r="X96" s="2088"/>
      <c r="Y96" s="2088"/>
      <c r="Z96" s="2088"/>
      <c r="AA96" s="2088"/>
      <c r="AB96" s="2088"/>
      <c r="AC96" s="2088"/>
      <c r="AD96" s="2088"/>
      <c r="AE96" s="2088"/>
      <c r="AF96" s="2088"/>
      <c r="AG96" s="2088"/>
      <c r="AH96" s="2088"/>
      <c r="AI96" s="2088"/>
      <c r="AJ96" s="2088"/>
      <c r="AK96" s="2088"/>
      <c r="AL96" s="2088"/>
      <c r="AM96" s="2088"/>
      <c r="AN96" s="2088"/>
      <c r="AO96" s="2088"/>
      <c r="AP96" s="2215"/>
      <c r="AQ96" s="2215"/>
      <c r="AR96" s="2215"/>
      <c r="AS96" s="2215"/>
      <c r="AT96" s="2215"/>
      <c r="AU96" s="2215"/>
      <c r="AV96" s="2215"/>
      <c r="AW96" s="2215"/>
      <c r="AX96" s="2215"/>
      <c r="AY96" s="2088"/>
      <c r="AZ96" s="2088"/>
    </row>
    <row customHeight="1" ht="14.25">
      <c r="P97" s="505"/>
      <c r="AP97" s="1660"/>
      <c r="AQ97" s="1660"/>
      <c r="AR97" s="1660"/>
      <c r="AS97" s="1660"/>
      <c r="AT97" s="1660"/>
      <c r="AU97" s="1660"/>
      <c r="AV97" s="1660"/>
      <c r="AW97" s="1660"/>
      <c r="AX97" s="1660"/>
    </row>
    <row customHeight="1" ht="27">
      <c r="P98" s="505"/>
      <c r="V98" s="2088"/>
      <c r="W98" s="2088"/>
      <c r="X98" s="2088"/>
      <c r="Y98" s="2088"/>
      <c r="Z98" s="2088"/>
      <c r="AA98" s="2088"/>
      <c r="AB98" s="2088"/>
      <c r="AC98" s="2088"/>
      <c r="AD98" s="2088"/>
      <c r="AE98" s="2088"/>
      <c r="AF98" s="2088"/>
      <c r="AG98" s="2088"/>
      <c r="AH98" s="2088"/>
      <c r="AI98" s="2088"/>
      <c r="AJ98" s="2088"/>
      <c r="AK98" s="2088"/>
      <c r="AL98" s="2088"/>
      <c r="AM98" s="2088"/>
      <c r="AN98" s="2088"/>
      <c r="AO98" s="2088"/>
      <c r="AP98" s="2215"/>
      <c r="AQ98" s="2215"/>
      <c r="AR98" s="2215"/>
      <c r="AS98" s="2215"/>
      <c r="AT98" s="2215"/>
      <c r="AU98" s="2215"/>
      <c r="AV98" s="2215"/>
      <c r="AW98" s="2215"/>
      <c r="AX98" s="2215"/>
      <c r="AY98" s="2088"/>
      <c r="AZ98" s="2088"/>
    </row>
    <row customHeight="1" ht="18">
      <c r="P99" s="505"/>
      <c r="V99" s="2088"/>
      <c r="W99" s="2088"/>
      <c r="X99" s="2088"/>
      <c r="Y99" s="2088"/>
      <c r="Z99" s="2088"/>
      <c r="AA99" s="2088"/>
      <c r="AB99" s="2088"/>
      <c r="AC99" s="2088"/>
      <c r="AD99" s="2088"/>
      <c r="AE99" s="2088"/>
      <c r="AF99" s="2088"/>
      <c r="AG99" s="2088"/>
      <c r="AH99" s="2088"/>
      <c r="AI99" s="2088"/>
      <c r="AJ99" s="2088"/>
      <c r="AK99" s="2088"/>
      <c r="AL99" s="2088"/>
      <c r="AM99" s="2088"/>
      <c r="AN99" s="2088"/>
      <c r="AO99" s="2088"/>
      <c r="AP99" s="2215"/>
      <c r="AQ99" s="2215"/>
      <c r="AR99" s="2215"/>
      <c r="AS99" s="2215"/>
      <c r="AT99" s="2215"/>
      <c r="AU99" s="2215"/>
      <c r="AV99" s="2215"/>
      <c r="AW99" s="2215"/>
      <c r="AX99" s="2215"/>
      <c r="AY99" s="2088"/>
      <c r="AZ99" s="2088"/>
    </row>
  </sheetData>
  <sheetProtection formatColumns="0" formatRows="0" autoFilter="0" sort="0" insertRows="0" insertColumns="1" deleteRows="0" deleteColumns="0"/>
  <mergeCells count="225">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99:AZ99"/>
    <mergeCell ref="U39:V39"/>
    <mergeCell ref="X39:AE39"/>
    <mergeCell ref="AG39:AN39"/>
    <mergeCell ref="U38:V38"/>
    <mergeCell ref="X38:AE38"/>
    <mergeCell ref="AG38:AN38"/>
    <mergeCell ref="AL55:AL58"/>
    <mergeCell ref="AM55:AM58"/>
    <mergeCell ref="AN55:AN58"/>
    <mergeCell ref="AO55:AO58"/>
    <mergeCell ref="V98:AZ98"/>
    <mergeCell ref="AZ42:AZ47"/>
    <mergeCell ref="AZ56:AZ59"/>
    <mergeCell ref="V95:AZ95"/>
    <mergeCell ref="V96:AZ96"/>
    <mergeCell ref="Y44:AB44"/>
    <mergeCell ref="Y45:Y47"/>
    <mergeCell ref="Z45:AB45"/>
    <mergeCell ref="AA46:AB46"/>
    <mergeCell ref="Z46:Z47"/>
    <mergeCell ref="AC46:AC47"/>
    <mergeCell ref="AD46:AE47"/>
    <mergeCell ref="AC44:AE45"/>
    <mergeCell ref="E71:E92"/>
    <mergeCell ref="X71:AF71"/>
    <mergeCell ref="AG71:AY71"/>
    <mergeCell ref="F72:F91"/>
    <mergeCell ref="X72:AF72"/>
    <mergeCell ref="AG72:AY72"/>
    <mergeCell ref="G73:G90"/>
    <mergeCell ref="X73:AF73"/>
    <mergeCell ref="AG73:AY73"/>
    <mergeCell ref="H74:H89"/>
    <mergeCell ref="X74:AF74"/>
    <mergeCell ref="AG74:AY74"/>
    <mergeCell ref="I75:I88"/>
    <mergeCell ref="Q75:Q88"/>
    <mergeCell ref="X75:AF75"/>
    <mergeCell ref="AG75:AY75"/>
    <mergeCell ref="AZ78:AZ81"/>
    <mergeCell ref="J76:J81"/>
    <mergeCell ref="R76:R81"/>
    <mergeCell ref="X76:AF76"/>
    <mergeCell ref="AG76:AY76"/>
    <mergeCell ref="S77:S80"/>
    <mergeCell ref="K77:K80"/>
    <mergeCell ref="L78:L79"/>
    <mergeCell ref="AC77:AC80"/>
    <mergeCell ref="AE77:AE80"/>
    <mergeCell ref="AD77:AD80"/>
    <mergeCell ref="AF77:AF80"/>
    <mergeCell ref="AL77:AL80"/>
    <mergeCell ref="AM77:AM80"/>
    <mergeCell ref="AN77:AN80"/>
    <mergeCell ref="AO77:AO80"/>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Z84:AZ87"/>
    <mergeCell ref="J82:J87"/>
    <mergeCell ref="R82:R87"/>
    <mergeCell ref="X82:AF82"/>
    <mergeCell ref="AG82:AY82"/>
    <mergeCell ref="S83:S86"/>
    <mergeCell ref="K83:K86"/>
    <mergeCell ref="L84:L85"/>
    <mergeCell ref="AC83:AC86"/>
    <mergeCell ref="AE83:AE86"/>
    <mergeCell ref="AD83:AD86"/>
    <mergeCell ref="AF83:AF86"/>
    <mergeCell ref="AL83:AL86"/>
    <mergeCell ref="AM83:AM86"/>
    <mergeCell ref="AN83:AN86"/>
    <mergeCell ref="AO83:AO86"/>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U61:AU64"/>
    <mergeCell ref="AV61:AV64"/>
    <mergeCell ref="AW61:AW64"/>
    <mergeCell ref="AX61:AX64"/>
    <mergeCell ref="AU77:AU80"/>
    <mergeCell ref="AV77:AV80"/>
    <mergeCell ref="AW77:AW80"/>
    <mergeCell ref="AX77:AX80"/>
    <mergeCell ref="AU83:AU86"/>
    <mergeCell ref="AV83:AV86"/>
    <mergeCell ref="AW83:AW86"/>
    <mergeCell ref="AX83:AX86"/>
  </mergeCells>
  <dataValidations count="8">
    <dataValidation type="list" allowBlank="1" showInputMessage="1" showErrorMessage="1" errorTitle="Ошибка" error="Выберите значение из списка" sqref="V65620 V131156 V196692 V262228 V327764 V393300 V458836 V524372 V589908 V655444 V720980 V786516 V852052 V917588 V983124">
      <formula1>kind_of_heat_transfer</formula1>
    </dataValidation>
    <dataValidation type="list" allowBlank="1" showInputMessage="1" showErrorMessage="1" errorTitle="Ошибка" error="Выберите значение из списка" sqref="X983122:Z983122 X65618:Z65618 X131154:Z131154 X196690:Z196690 X262226:Z262226 X327762:Z327762 X393298:Z393298 X458834:Z458834 X524370:Z524370 X589906:Z589906 X655442:Z655442 X720978:Z720978 X786514:Z786514 X852050:Z852050 X917586:Z917586 AG983122:AI983122 AG65618:AI65618 AG131154:AI131154 AG196690:AI196690 AG262226:AI262226 AG327762:AI327762 AG393298:AI393298 AG458834:AI458834 AG524370:AI524370 AG589906:AI589906 AG655442:AI655442 AG720978:AI720978 AG786514:AI786514 AG852050:AI852050 AG917586:AI917586">
      <formula1>kind_of_scheme_in</formula1>
    </dataValidation>
    <dataValidation type="list" allowBlank="1" showInputMessage="1" errorTitle="Ошибка" error="Выберите значение из списка" prompt="Выберите значение из списка" sqref="X983123:AY983123 X65619:AY65619 X131155:AY131155 X196691:AY196691 X262227:AY262227 X327763:AY327763 X393299:AY393299 X458835:AY458835 X524371:AY524371 X589907:AY589907 X655443:AY655443 X720979:AY720979 X786515:AY786515 X852051:AY852051 X917587:AY917587">
      <formula1>kind_of_cons</formula1>
    </dataValidation>
    <dataValidation allowBlank="1" sqref="U131158:AZ131164 U196694:AZ196700 U262230:AZ262236 U327766:AZ327772 U393302:AZ393308 U458838:AZ458844 U524374:AZ524380 U589910:AZ589916 U655446:AZ655452 U720982:AZ720988 U786518:AZ786524 U852054:AZ852060 U917590:AZ917596 U983126:AZ983132 U65622:AZ65628"/>
    <dataValidation type="textLength" operator="lessThanOrEqual" allowBlank="1" showInputMessage="1" showErrorMessage="1" errorTitle="Ошибка" error="Допускается ввод не более 900 символов!" sqref="AZ65614:AZ65621 AZ131150:AZ131157 AZ196686:AZ196693 AZ262222:AZ262229 AZ327758:AZ327765 AZ393294:AZ393301 AZ458830:AZ458837 AZ524366:AZ524373 AZ589902:AZ589909 AZ655438:AZ655445 AZ720974:AZ720981 AZ786510:AZ786517 AZ852046:AZ852053 AZ917582:AZ917589 AZ983118:AZ9831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0 AC131156 AC196692 AC262228 AC327764 AC393300 AC458836 AC524372 AC589908 AC655444 AC720980 AC786516 AC852052 AC917588 AC983124 AE65620 AE131156 AE196692 AE262228 AE327764 AE393300 AE458836 AE524372 AE589908 AE655444 AE720980 AE786516 AE852052 AE917588 AE983124 AN55 AL65620 AL131156 AL196692 AL262228 AL327764 AL393300 AL458836 AL524372 AL589908 AL655444 AL720980 AL786516 AL852052 AL917588 AL983124 AN65620 AN131156 AN196692 AN262228 AN327764 AN393300 AN458836 AN524372 AN589908 AN655444 AN720980 AN786516 AN852052 AN917588 AN983124 AC55 AE55 AL55 AE8 AC8 AL19:AL21 AN19:AN21 AN8 AL8 AC77 AE77 AL77 AN77 AC61 AE61 AL61 AN61 AC83 AE83 AL83 AN83 AU8 AW8 AU55 AW55 AU61 AW61 AU77 AW77 AU83 AW83"/>
    <dataValidation allowBlank="1" promptTitle="checkPeriodRange" sqref="AB65621 AB131157 AB196693 AB262229 AB327765 AB393301 AB458837 AB524373 AB589909 AB655445 AB720981 AB786517 AB852053 AB917589 AB983125 AB10:AB11 AK65621 AK131157 AK196693 AK262229 AK327765 AK393301 AK458837 AK524373 AK589909 AK655445 AK720981 AK786517 AK852053 AK917589 AK983125 AK10:AK11 AK57 AK22 AB57 AB79 AK79 AB80 AK80 AB63 AK63 AB64 AK64 AB85 AK85 AB86 AK86 AT10 AT11 AT57 AT63 AT64 AT79 AT80 AT85 AT86"/>
    <dataValidation allowBlank="1" showInputMessage="1" showErrorMessage="1" prompt="Для выбора выполните двойной щелчок левой клавиши мыши по соответствующей ячейке." sqref="AD65620 AD131156 AD196692 AD262228 AD327764 AD393300 AD458836 AD524372 AD589908 AD655444 AD720980 AD786516 AD852052 AD917588 AD983124 AF131156 AF458836 AF196692 AF262228 AF327764 AF393300 AF524372 AF589908 AF655444 AF720980 AF786516 AF852052 AF917588 AF983124 AF65620 AM65620 AM131156 AM196692 AM262228 AM327764 AM393300 AM458836 AM524372 AM589908 AM655444 AM720980 AM786516 AM852052 AM917588 AM983124 AO393300:AX393300 AO327764:AX327764 AO524372:AX524372 AO55 AV55 AX55 AO589908:AX589908 AO655444:AX655444 AO19:AO21 AO720980:AX720980 AO786516:AX786516 AO852052:AX852052 AO917588:AX917588 AO983124:AX983124 AO65620:AX65620 AO131156:AX131156 AO458836:AX458836 AF55 AO196692:AX196692 AF8 AD8 AM55 AM19:AM21 AO262228:AX262228 AD55 AO8 AV8 AX8 AM8 AD77 AF77 AM77 AO77 AV77 AX77 AD61 AF61 AM61 AO61 AV61 AX61 AD83 AF83 AM83 AO83 AV83 AX8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DA23E-B2E9-0FE8-716F-1D7DBF8A3C0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396</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397</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398</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400</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401</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402</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464</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465</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466</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467</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179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180</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181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413</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414</v>
      </c>
      <c r="P23" s="1525"/>
      <c r="Q23" s="1527"/>
      <c r="R23" s="1527"/>
      <c r="Y23" s="1524" t="s">
        <v>416</v>
      </c>
      <c r="AA23" s="1524" t="s">
        <v>417</v>
      </c>
      <c r="AB23" s="1524" t="s">
        <v>469</v>
      </c>
      <c r="AE23" s="1524" t="s">
        <v>470</v>
      </c>
      <c r="AF23" s="1524" t="s">
        <v>469</v>
      </c>
      <c r="AI23" s="1524" t="s">
        <v>471</v>
      </c>
      <c r="AJ23" s="1524" t="s">
        <v>469</v>
      </c>
      <c r="AM23" s="1524" t="s">
        <v>472</v>
      </c>
      <c r="AQ23" s="1524" t="s">
        <v>416</v>
      </c>
      <c r="AS23" s="1524" t="s">
        <v>417</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«РИР» Филиал в г. Северске</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Департамент тарифного регулирования Томской области</v>
      </c>
      <c r="W30" s="2082"/>
      <c r="X30" s="2082"/>
      <c r="Y30" s="2082"/>
      <c r="Z30" s="2082"/>
      <c r="AA30" s="314"/>
      <c r="AB30" s="2082" t="str">
        <f>IF(TITLE_NAME_OR_PR_CHANGE="",IF(TITLE_NAME_OR_PR="","",TITLE_NAME_OR_PR),TITLE_NAME_OR_PR_CHANGE)</f>
        <v>Департамент тарифного регулирования Томской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419</v>
      </c>
      <c r="T31" s="2080"/>
      <c r="U31" s="1389"/>
      <c r="V31" s="2081" t="str">
        <f>IF(TITLE_DATE_PR_CHANGE="",IF(TITLE_DATE_PR="","",TITLE_DATE_PR),TITLE_DATE_PR_CHANGE)</f>
        <v>45280.672581018516</v>
      </c>
      <c r="W31" s="2081"/>
      <c r="X31" s="2081"/>
      <c r="Y31" s="2081"/>
      <c r="Z31" s="2081"/>
      <c r="AA31" s="314"/>
      <c r="AB31" s="2081" t="str">
        <f>IF(TITLE_DATE_PR_CHANGE="",IF(TITLE_DATE_PR="","",TITLE_DATE_PR),TITLE_DATE_PR_CHANGE)</f>
        <v>45280.672581018516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2" t="str">
        <f>IF(TITLE_NUMBER_PR_CHANGE="",IF(TITLE_NUMBER_PR="","",TITLE_NUMBER_PR),TITLE_NUMBER_PR_CHANGE)</f>
        <v>№9-142/9(554)</v>
      </c>
      <c r="W32" s="2082"/>
      <c r="X32" s="2082"/>
      <c r="Y32" s="2082"/>
      <c r="Z32" s="2082"/>
      <c r="AA32" s="314"/>
      <c r="AB32" s="2082" t="str">
        <f>IF(TITLE_NUMBER_PR_CHANGE="",IF(TITLE_NUMBER_PR="","",TITLE_NUMBER_PR),TITLE_NUMBER_PR_CHANGE)</f>
        <v>№9-142/9(554)</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сайт Департамента тарифного регулирования Томской области</v>
      </c>
      <c r="W33" s="2082"/>
      <c r="X33" s="2082"/>
      <c r="Y33" s="2082"/>
      <c r="Z33" s="2082"/>
      <c r="AA33" s="314"/>
      <c r="AB33" s="2082" t="str">
        <f>IF(TITLE_IST_PUB_CHANGE="",IF(TITLE_IST_PUB="","",TITLE_IST_PUB),TITLE_IST_PUB_CHANGE)</f>
        <v>Официальный сайт Департамента тарифного регулирования Томской области</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419</v>
      </c>
      <c r="T35" s="2080"/>
      <c r="U35" s="1389"/>
      <c r="V35" s="2081" t="str">
        <f>IF(TITLE_DATE_PR_CHANGE="",IF(TITLE_DATE_PR="","",TITLE_DATE_PR),TITLE_DATE_PR_CHANGE)</f>
        <v>45280.672581018516</v>
      </c>
      <c r="W35" s="2081"/>
      <c r="X35" s="2081"/>
      <c r="Y35" s="2081"/>
      <c r="Z35" s="2081"/>
      <c r="AA35" s="314"/>
      <c r="AB35" s="2081" t="str">
        <f>IF(TITLE_DATE_PR_CHANGE="",IF(TITLE_DATE_PR="","",TITLE_DATE_PR),TITLE_DATE_PR_CHANGE)</f>
        <v>45280.672581018516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2" t="str">
        <f>IF(TITLE_NUMBER_PR_CHANGE="",IF(TITLE_NUMBER_PR="","",TITLE_NUMBER_PR),TITLE_NUMBER_PR_CHANGE)</f>
        <v>№9-142/9(554)</v>
      </c>
      <c r="W36" s="2082"/>
      <c r="X36" s="2082"/>
      <c r="Y36" s="2082"/>
      <c r="Z36" s="2082"/>
      <c r="AA36" s="314"/>
      <c r="AB36" s="2082" t="str">
        <f>IF(TITLE_NUMBER_PR_CHANGE="",IF(TITLE_NUMBER_PR="","",TITLE_NUMBER_PR),TITLE_NUMBER_PR_CHANGE)</f>
        <v>№9-142/9(554)</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423</v>
      </c>
      <c r="AB37" s="314"/>
      <c r="AC37" s="314"/>
      <c r="AD37" s="314"/>
      <c r="AE37" s="314"/>
      <c r="AF37" s="314"/>
      <c r="AG37" s="314"/>
      <c r="AH37" s="314"/>
      <c r="AI37" s="314"/>
      <c r="AJ37" s="314"/>
      <c r="AK37" s="314"/>
      <c r="AL37" s="314"/>
      <c r="AM37" s="314"/>
      <c r="AN37" s="314"/>
      <c r="AO37" s="314"/>
      <c r="AP37" s="314"/>
      <c r="AQ37" s="314"/>
      <c r="AR37" s="314"/>
      <c r="AS37" s="259" t="s">
        <v>423</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297</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298</v>
      </c>
    </row>
    <row customHeight="1" ht="14.25">
      <c r="Q40" s="272"/>
      <c r="R40" s="368"/>
      <c r="S40" s="2107" t="s">
        <v>87</v>
      </c>
      <c r="T40" s="2044" t="s">
        <v>473</v>
      </c>
      <c r="U40" s="281"/>
      <c r="V40" s="2109"/>
      <c r="W40" s="2109"/>
      <c r="X40" s="2109"/>
      <c r="Y40" s="2109"/>
      <c r="Z40" s="2110"/>
      <c r="AA40" s="2171" t="s">
        <v>426</v>
      </c>
      <c r="AB40" s="2155" t="s">
        <v>474</v>
      </c>
      <c r="AC40" s="2128"/>
      <c r="AD40" s="2128"/>
      <c r="AE40" s="2156"/>
      <c r="AF40" s="2128" t="s">
        <v>475</v>
      </c>
      <c r="AG40" s="2128"/>
      <c r="AH40" s="2128"/>
      <c r="AI40" s="2156"/>
      <c r="AJ40" s="2155" t="s">
        <v>476</v>
      </c>
      <c r="AK40" s="2128"/>
      <c r="AL40" s="2128"/>
      <c r="AM40" s="2156"/>
      <c r="AN40" s="2155" t="s">
        <v>425</v>
      </c>
      <c r="AO40" s="2128"/>
      <c r="AP40" s="2109"/>
      <c r="AQ40" s="2109"/>
      <c r="AR40" s="2110"/>
      <c r="AS40" s="2111" t="s">
        <v>426</v>
      </c>
      <c r="AT40" s="2114" t="s">
        <v>428</v>
      </c>
      <c r="AU40" s="1953"/>
    </row>
    <row customHeight="1" ht="33.75">
      <c r="Q41" s="272"/>
      <c r="R41" s="368"/>
      <c r="S41" s="2107"/>
      <c r="T41" s="2044"/>
      <c r="U41" s="1026"/>
      <c r="V41" s="2011" t="s">
        <v>477</v>
      </c>
      <c r="W41" s="2012"/>
      <c r="X41" s="2126" t="s">
        <v>432</v>
      </c>
      <c r="Y41" s="2144"/>
      <c r="Z41" s="2145"/>
      <c r="AA41" s="2172"/>
      <c r="AB41" s="2157"/>
      <c r="AC41" s="2158"/>
      <c r="AD41" s="2158"/>
      <c r="AE41" s="2170"/>
      <c r="AF41" s="2158"/>
      <c r="AG41" s="2158"/>
      <c r="AH41" s="2158"/>
      <c r="AI41" s="2170"/>
      <c r="AJ41" s="2157"/>
      <c r="AK41" s="2158"/>
      <c r="AL41" s="2158"/>
      <c r="AM41" s="2158"/>
      <c r="AN41" s="1953" t="s">
        <v>478</v>
      </c>
      <c r="AO41" s="1953"/>
      <c r="AP41" s="2144" t="s">
        <v>432</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433</v>
      </c>
      <c r="F43" s="1381" t="s">
        <v>434</v>
      </c>
      <c r="G43" s="1381" t="s">
        <v>435</v>
      </c>
      <c r="H43" s="1381" t="s">
        <v>436</v>
      </c>
      <c r="I43" s="1381" t="s">
        <v>437</v>
      </c>
      <c r="J43" s="1381" t="s">
        <v>438</v>
      </c>
      <c r="K43" s="1381" t="s">
        <v>439</v>
      </c>
      <c r="L43" s="1381" t="s">
        <v>414</v>
      </c>
      <c r="Q43" s="272"/>
      <c r="R43" s="368"/>
      <c r="S43" s="2107"/>
      <c r="T43" s="2044"/>
      <c r="U43" s="282"/>
      <c r="V43" s="1347" t="s">
        <v>479</v>
      </c>
      <c r="W43" s="1347" t="s">
        <v>480</v>
      </c>
      <c r="X43" s="1355" t="s">
        <v>442</v>
      </c>
      <c r="Y43" s="2103" t="s">
        <v>443</v>
      </c>
      <c r="Z43" s="2104"/>
      <c r="AA43" s="2173"/>
      <c r="AB43" s="2159"/>
      <c r="AC43" s="2160"/>
      <c r="AD43" s="2160"/>
      <c r="AE43" s="2161"/>
      <c r="AF43" s="2160"/>
      <c r="AG43" s="2160"/>
      <c r="AH43" s="2160"/>
      <c r="AI43" s="2161"/>
      <c r="AJ43" s="2159"/>
      <c r="AK43" s="2160"/>
      <c r="AL43" s="2160"/>
      <c r="AM43" s="2161"/>
      <c r="AN43" s="1885" t="s">
        <v>479</v>
      </c>
      <c r="AO43" s="1885" t="s">
        <v>480</v>
      </c>
      <c r="AP43" s="1355" t="s">
        <v>442</v>
      </c>
      <c r="AQ43" s="2103" t="s">
        <v>443</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209</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209</v>
      </c>
      <c r="B46" s="1380" t="s">
        <v>210</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396</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397</v>
      </c>
      <c r="AW46" s="496"/>
      <c r="AX46" s="496" t="str">
        <f>IF(T46="","",T46)</f>
        <v>Территория действия тарифа</v>
      </c>
      <c r="AY46" s="496"/>
      <c r="AZ46" s="496"/>
    </row>
    <row customHeight="1" ht="23.25">
      <c r="A47" s="1380" t="s">
        <v>209</v>
      </c>
      <c r="B47" s="1380" t="s">
        <v>210</v>
      </c>
      <c r="C47" s="1380" t="s">
        <v>211</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398</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399</v>
      </c>
      <c r="AW47" s="496"/>
      <c r="AX47" s="496" t="str">
        <f>IF(T47="","",T47)</f>
        <v>Наименование системы теплоснабжения </v>
      </c>
      <c r="AY47" s="496"/>
      <c r="AZ47" s="496"/>
    </row>
    <row customHeight="1" ht="21">
      <c r="A48" s="1380" t="s">
        <v>209</v>
      </c>
      <c r="B48" s="1380" t="s">
        <v>210</v>
      </c>
      <c r="C48" s="1380" t="s">
        <v>211</v>
      </c>
      <c r="D48" s="1380" t="s">
        <v>212</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400</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401</v>
      </c>
      <c r="AW48" s="496"/>
      <c r="AX48" s="496" t="str">
        <f>IF(T48="","",T48)</f>
        <v>Источник тепловой энергии  </v>
      </c>
      <c r="AY48" s="496"/>
      <c r="AZ48" s="496"/>
    </row>
    <row s="1667" customFormat="1" customHeight="1" ht="0">
      <c r="A49" s="1360" t="s">
        <v>209</v>
      </c>
      <c r="B49" s="1360" t="s">
        <v>210</v>
      </c>
      <c r="C49" s="1360" t="s">
        <v>211</v>
      </c>
      <c r="D49" s="1360" t="s">
        <v>212</v>
      </c>
      <c r="E49" s="2090"/>
      <c r="F49" s="2090"/>
      <c r="G49" s="2090"/>
      <c r="H49" s="2090"/>
      <c r="I49" s="2091" t="str">
        <f>S48&amp;".1"</f>
        <v>....1</v>
      </c>
      <c r="J49" s="1360"/>
      <c r="K49" s="1360"/>
      <c r="L49" s="1363" t="s">
        <v>402</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209</v>
      </c>
      <c r="B50" s="1360" t="s">
        <v>210</v>
      </c>
      <c r="C50" s="1360" t="s">
        <v>211</v>
      </c>
      <c r="D50" s="1360" t="s">
        <v>212</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209</v>
      </c>
      <c r="B51" s="1380" t="s">
        <v>210</v>
      </c>
      <c r="C51" s="1380" t="s">
        <v>211</v>
      </c>
      <c r="D51" s="1380" t="s">
        <v>212</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481</v>
      </c>
      <c r="AV51" s="507">
        <f>STRCHECKDATE(V54:AT54)</f>
      </c>
      <c r="AW51" s="496"/>
      <c r="AX51" s="496" t="str">
        <f>IF(T51="","",T51)</f>
        <v/>
      </c>
      <c r="AY51" s="496"/>
      <c r="AZ51" s="496"/>
    </row>
    <row customHeight="1" ht="11.25">
      <c r="A52" s="1380" t="s">
        <v>209</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465</v>
      </c>
      <c r="AN52" s="1410"/>
      <c r="AO52" s="1513"/>
      <c r="AP52" s="1410"/>
      <c r="AQ52" s="1410"/>
      <c r="AR52" s="1410"/>
      <c r="AS52" s="1410"/>
      <c r="AT52" s="1407"/>
      <c r="AU52" s="2120"/>
      <c r="AW52" s="496"/>
      <c r="AX52" s="496"/>
      <c r="AY52" s="496"/>
      <c r="AZ52" s="496"/>
    </row>
    <row customHeight="1" ht="11.25">
      <c r="A53" s="1380" t="s">
        <v>209</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466</v>
      </c>
      <c r="AJ53" s="1410"/>
      <c r="AK53" s="1410"/>
      <c r="AL53" s="1410"/>
      <c r="AM53" s="1410"/>
      <c r="AN53" s="1410"/>
      <c r="AO53" s="1513"/>
      <c r="AP53" s="1410"/>
      <c r="AQ53" s="1410"/>
      <c r="AR53" s="1410"/>
      <c r="AS53" s="1410"/>
      <c r="AT53" s="1407"/>
      <c r="AU53" s="2120"/>
      <c r="AW53" s="496"/>
      <c r="AX53" s="496"/>
      <c r="AY53" s="496"/>
      <c r="AZ53" s="496"/>
    </row>
    <row customHeight="1" ht="11.25">
      <c r="A54" s="1380" t="s">
        <v>209</v>
      </c>
      <c r="B54" s="1380" t="s">
        <v>210</v>
      </c>
      <c r="C54" s="1380" t="s">
        <v>211</v>
      </c>
      <c r="D54" s="1380" t="s">
        <v>212</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467</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209</v>
      </c>
      <c r="B55" s="1380" t="s">
        <v>210</v>
      </c>
      <c r="C55" s="1380" t="s">
        <v>211</v>
      </c>
      <c r="D55" s="1380" t="s">
        <v>212</v>
      </c>
      <c r="E55" s="2090"/>
      <c r="F55" s="2090"/>
      <c r="G55" s="2090"/>
      <c r="H55" s="2090"/>
      <c r="I55" s="2092"/>
      <c r="J55" s="2091"/>
      <c r="K55" s="1380"/>
      <c r="L55" s="1381"/>
      <c r="P55" s="2093"/>
      <c r="Q55" s="2093"/>
      <c r="R55" s="344"/>
      <c r="S55" s="1295"/>
      <c r="T55" s="268" t="s">
        <v>468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209</v>
      </c>
      <c r="B56" s="1360" t="s">
        <v>210</v>
      </c>
      <c r="C56" s="1360" t="s">
        <v>211</v>
      </c>
      <c r="D56" s="1360" t="s">
        <v>212</v>
      </c>
      <c r="E56" s="2090"/>
      <c r="F56" s="2090"/>
      <c r="G56" s="2090"/>
      <c r="H56" s="2090"/>
      <c r="I56" s="2091"/>
      <c r="J56" s="1360"/>
      <c r="K56" s="1360"/>
      <c r="L56" s="1363"/>
      <c r="M56" s="506"/>
      <c r="N56" s="506"/>
      <c r="O56" s="506"/>
      <c r="P56" s="2093"/>
      <c r="Q56" s="1348"/>
      <c r="R56" s="344"/>
      <c r="S56" s="1403"/>
      <c r="T56" s="1404" t="s">
        <v>411</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209</v>
      </c>
      <c r="B57" s="1360" t="s">
        <v>210</v>
      </c>
      <c r="C57" s="1360" t="s">
        <v>211</v>
      </c>
      <c r="D57" s="1360" t="s">
        <v>212</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209</v>
      </c>
      <c r="B58" s="1360" t="s">
        <v>210</v>
      </c>
      <c r="C58" s="1360" t="s">
        <v>211</v>
      </c>
      <c r="D58" s="1331"/>
      <c r="E58" s="2090"/>
      <c r="F58" s="2090"/>
      <c r="G58" s="2089"/>
      <c r="H58" s="1331"/>
      <c r="I58" s="1331"/>
      <c r="J58" s="1331"/>
      <c r="K58" s="1331"/>
      <c r="L58" s="1356"/>
      <c r="M58" s="1332"/>
      <c r="N58" s="1332"/>
      <c r="P58" s="1333"/>
      <c r="Q58" s="1334"/>
      <c r="R58" s="1333"/>
      <c r="S58" s="1339"/>
      <c r="T58" s="1342" t="s">
        <v>179</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209</v>
      </c>
      <c r="B59" s="1360" t="s">
        <v>210</v>
      </c>
      <c r="C59" s="1331"/>
      <c r="D59" s="1331"/>
      <c r="E59" s="2090"/>
      <c r="F59" s="2089"/>
      <c r="G59" s="1331"/>
      <c r="H59" s="1331"/>
      <c r="I59" s="1331"/>
      <c r="J59" s="1331"/>
      <c r="K59" s="1331"/>
      <c r="L59" s="1356"/>
      <c r="M59" s="1338"/>
      <c r="N59" s="1338"/>
      <c r="P59" s="1333"/>
      <c r="Q59" s="1334"/>
      <c r="R59" s="1333"/>
      <c r="S59" s="1339"/>
      <c r="T59" s="1342" t="s">
        <v>180</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209</v>
      </c>
      <c r="B60" s="1360"/>
      <c r="C60" s="1360"/>
      <c r="D60" s="1360"/>
      <c r="E60" s="2090"/>
      <c r="F60" s="1360"/>
      <c r="G60" s="1360"/>
      <c r="H60" s="1360"/>
      <c r="I60" s="1360"/>
      <c r="J60" s="1360"/>
      <c r="K60" s="1360"/>
      <c r="L60" s="1363"/>
      <c r="M60" s="1338"/>
      <c r="N60" s="1338"/>
      <c r="O60" s="514"/>
      <c r="P60" s="376"/>
      <c r="Q60" s="1361"/>
      <c r="R60" s="376"/>
      <c r="S60" s="1339"/>
      <c r="T60" s="1342" t="s">
        <v>181</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209</v>
      </c>
      <c r="B61" s="1360"/>
      <c r="C61" s="1360"/>
      <c r="D61" s="1360"/>
      <c r="E61" s="2089"/>
      <c r="F61" s="1360"/>
      <c r="G61" s="1360"/>
      <c r="H61" s="1360"/>
      <c r="I61" s="1360"/>
      <c r="J61" s="1360"/>
      <c r="K61" s="1360"/>
      <c r="L61" s="1363"/>
      <c r="M61" s="1338"/>
      <c r="N61" s="1338"/>
      <c r="O61" s="514"/>
      <c r="P61" s="376"/>
      <c r="Q61" s="1361"/>
      <c r="R61" s="376"/>
      <c r="S61" s="1339"/>
      <c r="T61" s="1342" t="s">
        <v>181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188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BBF1C-FA4D-FB93-421E-4F39981041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482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484</v>
      </c>
      <c r="U5" s="280"/>
      <c r="V5" s="2176"/>
      <c r="W5" s="2177"/>
      <c r="X5" s="2177"/>
      <c r="Y5" s="2177"/>
      <c r="Z5" s="2177"/>
      <c r="AA5" s="2177"/>
      <c r="AB5" s="2178"/>
      <c r="AC5" s="2179"/>
      <c r="AD5" s="2180"/>
      <c r="AE5" s="2180"/>
      <c r="AF5" s="2180"/>
      <c r="AG5" s="2180"/>
      <c r="AH5" s="2180"/>
      <c r="AI5" s="2180"/>
      <c r="AJ5" s="2181"/>
      <c r="AK5" s="1273" t="s">
        <v>485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42">
        <f>$J6</f>
      </c>
      <c r="T6" s="267" t="s">
        <v>406</v>
      </c>
      <c r="U6" s="280"/>
      <c r="V6" s="2077"/>
      <c r="W6" s="2078"/>
      <c r="X6" s="2078"/>
      <c r="Y6" s="2078"/>
      <c r="Z6" s="2078"/>
      <c r="AA6" s="2078"/>
      <c r="AB6" s="2079"/>
      <c r="AC6" s="2077"/>
      <c r="AD6" s="2078"/>
      <c r="AE6" s="2078"/>
      <c r="AF6" s="2078"/>
      <c r="AG6" s="2078"/>
      <c r="AH6" s="2078"/>
      <c r="AI6" s="2078"/>
      <c r="AJ6" s="2079"/>
      <c r="AK6" s="1324" t="s">
        <v>486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487</v>
      </c>
      <c r="U9" s="359"/>
      <c r="V9" s="359"/>
      <c r="W9" s="359"/>
      <c r="X9" s="359"/>
      <c r="Y9" s="359"/>
      <c r="Z9" s="359"/>
      <c r="AA9" s="359"/>
      <c r="AB9" s="359"/>
      <c r="AC9" s="359"/>
      <c r="AD9" s="359"/>
      <c r="AE9" s="359"/>
      <c r="AF9" s="359"/>
      <c r="AG9" s="359"/>
      <c r="AH9" s="359"/>
      <c r="AI9" s="359"/>
      <c r="AJ9" s="359"/>
      <c r="AK9" s="1273" t="s">
        <v>488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180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№9-142/9(554)</v>
      </c>
      <c r="W29" s="2082"/>
      <c r="X29" s="2082"/>
      <c r="Y29" s="2082"/>
      <c r="Z29" s="2082"/>
      <c r="AA29" s="2082"/>
      <c r="AB29" s="314"/>
      <c r="AC29" s="2082" t="str">
        <f>IF(TITLE_NUMBER_PR_CHANGE="",IF(TITLE_NUMBER_PR="","",TITLE_NUMBER_PR),TITLE_NUMBER_PR_CHANGE)</f>
        <v>№9-142/9(554)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№9-142/9(554)</v>
      </c>
      <c r="W33" s="2082"/>
      <c r="X33" s="2082"/>
      <c r="Y33" s="2082"/>
      <c r="Z33" s="2082"/>
      <c r="AA33" s="2082"/>
      <c r="AB33" s="314"/>
      <c r="AC33" s="2082" t="str">
        <f>IF(TITLE_NUMBER_PR_CHANGE="",IF(TITLE_NUMBER_PR="","",TITLE_NUMBER_PR),TITLE_NUMBER_PR_CHANGE)</f>
        <v>№9-142/9(554)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87</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369" t="s">
        <v>490</v>
      </c>
      <c r="W38" s="2100" t="s">
        <v>431</v>
      </c>
      <c r="X38" s="2102"/>
      <c r="Y38" s="2100" t="s">
        <v>432</v>
      </c>
      <c r="Z38" s="2101"/>
      <c r="AA38" s="2102"/>
      <c r="AB38" s="2112"/>
      <c r="AC38" s="1369" t="s">
        <v>490</v>
      </c>
      <c r="AD38" s="2100" t="s">
        <v>431</v>
      </c>
      <c r="AE38" s="2102"/>
      <c r="AF38" s="2100" t="s">
        <v>432</v>
      </c>
      <c r="AG38" s="2101"/>
      <c r="AH38" s="2102"/>
      <c r="AI38" s="2112"/>
      <c r="AJ38" s="2115"/>
      <c r="AK38" s="1953"/>
    </row>
    <row customHeight="1" ht="33.75">
      <c r="A39" s="1387"/>
      <c r="B39" s="1387" t="s">
        <v>134</v>
      </c>
      <c r="C39" s="1387" t="s">
        <v>135</v>
      </c>
      <c r="D39" s="1387" t="s">
        <v>136</v>
      </c>
      <c r="E39" s="1381" t="s">
        <v>433</v>
      </c>
      <c r="F39" s="1381" t="s">
        <v>434</v>
      </c>
      <c r="G39" s="1381" t="s">
        <v>435</v>
      </c>
      <c r="H39" s="1381"/>
      <c r="I39" s="1381" t="s">
        <v>491</v>
      </c>
      <c r="J39" s="1381" t="s">
        <v>438</v>
      </c>
      <c r="K39" s="1381" t="s">
        <v>492</v>
      </c>
      <c r="L39" s="1381" t="s">
        <v>414</v>
      </c>
      <c r="Q39" s="368"/>
      <c r="R39" s="368"/>
      <c r="S39" s="2107"/>
      <c r="T39" s="2044"/>
      <c r="U39" s="282"/>
      <c r="V39" s="1369" t="s">
        <v>493</v>
      </c>
      <c r="W39" s="1224" t="s">
        <v>494</v>
      </c>
      <c r="X39" s="1224" t="s">
        <v>495</v>
      </c>
      <c r="Y39" s="1374" t="s">
        <v>442</v>
      </c>
      <c r="Z39" s="2103" t="s">
        <v>443</v>
      </c>
      <c r="AA39" s="2104"/>
      <c r="AB39" s="2113"/>
      <c r="AC39" s="1369" t="s">
        <v>493</v>
      </c>
      <c r="AD39" s="1224" t="s">
        <v>494</v>
      </c>
      <c r="AE39" s="1224" t="s">
        <v>495</v>
      </c>
      <c r="AF39" s="1374" t="s">
        <v>442</v>
      </c>
      <c r="AG39" s="2103" t="s">
        <v>443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482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483</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496</v>
      </c>
      <c r="E44" s="2090"/>
      <c r="F44" s="2090"/>
      <c r="G44" s="2090"/>
      <c r="H44" s="2090"/>
      <c r="I44" s="2091" t="str">
        <f>S43&amp;".1"</f>
        <v>...1</v>
      </c>
      <c r="J44" s="1380"/>
      <c r="K44" s="1380"/>
      <c r="L44" s="1381"/>
      <c r="P44" s="2093">
        <v>1</v>
      </c>
      <c r="Q44" s="1371"/>
      <c r="R44" s="344"/>
      <c r="S44" s="1375" t="str">
        <f>$I44</f>
        <v>...1</v>
      </c>
      <c r="T44" s="266" t="s">
        <v>484</v>
      </c>
      <c r="U44" s="280"/>
      <c r="V44" s="2176"/>
      <c r="W44" s="2177"/>
      <c r="X44" s="2177"/>
      <c r="Y44" s="2177"/>
      <c r="Z44" s="2177"/>
      <c r="AA44" s="2177"/>
      <c r="AB44" s="2178"/>
      <c r="AC44" s="2179"/>
      <c r="AD44" s="2180"/>
      <c r="AE44" s="2180"/>
      <c r="AF44" s="2180"/>
      <c r="AG44" s="2180"/>
      <c r="AH44" s="2180"/>
      <c r="AI44" s="2180"/>
      <c r="AJ44" s="2181"/>
      <c r="AK44" s="1273" t="s">
        <v>485</v>
      </c>
      <c r="AM44" s="496"/>
      <c r="AN44" s="496" t="str">
        <f>IF(T44="","",T44)</f>
        <v>Наименование признака дифференциации</v>
      </c>
      <c r="AO44" s="496"/>
      <c r="AP44" s="496"/>
    </row>
    <row customHeight="1" ht="23.25">
      <c r="A45" s="1380" t="s">
        <v>223</v>
      </c>
      <c r="B45" s="1380" t="s">
        <v>224</v>
      </c>
      <c r="C45" s="1380" t="s">
        <v>225</v>
      </c>
      <c r="D45" s="1380" t="s">
        <v>496</v>
      </c>
      <c r="E45" s="2090"/>
      <c r="F45" s="2090"/>
      <c r="G45" s="2090"/>
      <c r="H45" s="2090"/>
      <c r="I45" s="2092"/>
      <c r="J45" s="2091" t="str">
        <f>I44&amp;".1"</f>
        <v>...1.1</v>
      </c>
      <c r="K45" s="1380"/>
      <c r="L45" s="1381" t="s">
        <v>405</v>
      </c>
      <c r="P45" s="2093"/>
      <c r="Q45" s="2093">
        <v>1</v>
      </c>
      <c r="R45" s="345"/>
      <c r="S45" s="1375" t="str">
        <f>$J45</f>
        <v>...1.1</v>
      </c>
      <c r="T45" s="267" t="s">
        <v>406</v>
      </c>
      <c r="U45" s="280"/>
      <c r="V45" s="2077"/>
      <c r="W45" s="2078"/>
      <c r="X45" s="2078"/>
      <c r="Y45" s="2078"/>
      <c r="Z45" s="2078"/>
      <c r="AA45" s="2078"/>
      <c r="AB45" s="2079"/>
      <c r="AC45" s="2077"/>
      <c r="AD45" s="2078"/>
      <c r="AE45" s="2078"/>
      <c r="AF45" s="2078"/>
      <c r="AG45" s="2078"/>
      <c r="AH45" s="2078"/>
      <c r="AI45" s="2078"/>
      <c r="AJ45" s="2079"/>
      <c r="AK45" s="1324" t="s">
        <v>486</v>
      </c>
      <c r="AM45" s="496"/>
      <c r="AN45" s="496" t="str">
        <f>IF(T45="","",T45)</f>
        <v>Группа потребителей</v>
      </c>
      <c r="AO45" s="496"/>
      <c r="AP45" s="496"/>
    </row>
    <row customHeight="1" ht="23.25">
      <c r="A46" s="1380" t="s">
        <v>223</v>
      </c>
      <c r="B46" s="1380" t="s">
        <v>224</v>
      </c>
      <c r="C46" s="1380" t="s">
        <v>225</v>
      </c>
      <c r="D46" s="1380" t="s">
        <v>496</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496</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496</v>
      </c>
      <c r="E48" s="2090"/>
      <c r="F48" s="2090"/>
      <c r="G48" s="2090"/>
      <c r="H48" s="2090"/>
      <c r="I48" s="2092"/>
      <c r="J48" s="2091"/>
      <c r="K48" s="1380"/>
      <c r="L48" s="1381"/>
      <c r="P48" s="2093"/>
      <c r="Q48" s="2093"/>
      <c r="R48" s="344"/>
      <c r="S48" s="1295"/>
      <c r="T48" s="268" t="s">
        <v>487</v>
      </c>
      <c r="U48" s="359"/>
      <c r="V48" s="359"/>
      <c r="W48" s="359"/>
      <c r="X48" s="359"/>
      <c r="Y48" s="359"/>
      <c r="Z48" s="359"/>
      <c r="AA48" s="359"/>
      <c r="AB48" s="359"/>
      <c r="AC48" s="359"/>
      <c r="AD48" s="359"/>
      <c r="AE48" s="359"/>
      <c r="AF48" s="359"/>
      <c r="AG48" s="359"/>
      <c r="AH48" s="359"/>
      <c r="AI48" s="359"/>
      <c r="AJ48" s="359"/>
      <c r="AK48" s="1273" t="s">
        <v>488</v>
      </c>
      <c r="AM48" s="496"/>
      <c r="AN48" s="496" t="str">
        <f>IF(T48="","",T48)</f>
        <v>Добавить значение признака дифференциации</v>
      </c>
      <c r="AO48" s="496"/>
      <c r="AP48" s="496"/>
    </row>
    <row customHeight="1" ht="21">
      <c r="A49" s="1380" t="s">
        <v>223</v>
      </c>
      <c r="B49" s="1380" t="s">
        <v>224</v>
      </c>
      <c r="C49" s="1380" t="s">
        <v>225</v>
      </c>
      <c r="D49" s="1380" t="s">
        <v>496</v>
      </c>
      <c r="E49" s="2090"/>
      <c r="F49" s="2090"/>
      <c r="G49" s="2090"/>
      <c r="H49" s="2090"/>
      <c r="I49" s="2091"/>
      <c r="J49" s="1380"/>
      <c r="K49" s="1380"/>
      <c r="L49" s="1381"/>
      <c r="P49" s="2093"/>
      <c r="Q49" s="1371"/>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496</v>
      </c>
      <c r="E50" s="2090"/>
      <c r="F50" s="2090"/>
      <c r="G50" s="2090"/>
      <c r="H50" s="2089"/>
      <c r="I50" s="1380"/>
      <c r="J50" s="1380"/>
      <c r="K50" s="1380"/>
      <c r="L50" s="1381"/>
      <c r="M50" s="1382"/>
      <c r="N50" s="1382"/>
      <c r="O50" s="533"/>
      <c r="P50" s="348"/>
      <c r="Q50" s="367"/>
      <c r="R50" s="343"/>
      <c r="S50" s="1295"/>
      <c r="T50" s="364" t="s">
        <v>489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43"/>
      <c r="M51" s="1338"/>
      <c r="N51" s="1338"/>
      <c r="P51" s="1333"/>
      <c r="Q51" s="1334"/>
      <c r="R51" s="1333"/>
      <c r="S51" s="1339"/>
      <c r="T51" s="1342" t="s">
        <v>180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181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188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E808C-0F4F-E558-2707-93E11011A1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484</v>
      </c>
      <c r="U5" s="280"/>
      <c r="V5" s="2176"/>
      <c r="W5" s="2177"/>
      <c r="X5" s="2177"/>
      <c r="Y5" s="2177"/>
      <c r="Z5" s="2177"/>
      <c r="AA5" s="2177"/>
      <c r="AB5" s="2178"/>
      <c r="AC5" s="2179"/>
      <c r="AD5" s="2180"/>
      <c r="AE5" s="2180"/>
      <c r="AF5" s="2180"/>
      <c r="AG5" s="2180"/>
      <c r="AH5" s="2180"/>
      <c r="AI5" s="2180"/>
      <c r="AJ5" s="2181"/>
      <c r="AK5" s="1273" t="s">
        <v>485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74">
        <f>$J6</f>
      </c>
      <c r="T6" s="267" t="s">
        <v>406</v>
      </c>
      <c r="U6" s="280"/>
      <c r="V6" s="2077"/>
      <c r="W6" s="2078"/>
      <c r="X6" s="2078"/>
      <c r="Y6" s="2078"/>
      <c r="Z6" s="2078"/>
      <c r="AA6" s="2078"/>
      <c r="AB6" s="2079"/>
      <c r="AC6" s="2077"/>
      <c r="AD6" s="2078"/>
      <c r="AE6" s="2078"/>
      <c r="AF6" s="2078"/>
      <c r="AG6" s="2078"/>
      <c r="AH6" s="2078"/>
      <c r="AI6" s="2078"/>
      <c r="AJ6" s="2079"/>
      <c r="AK6" s="1324" t="s">
        <v>486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487</v>
      </c>
      <c r="U9" s="359"/>
      <c r="V9" s="359"/>
      <c r="W9" s="359"/>
      <c r="X9" s="359"/>
      <c r="Y9" s="359"/>
      <c r="Z9" s="359"/>
      <c r="AA9" s="359"/>
      <c r="AB9" s="359"/>
      <c r="AC9" s="359"/>
      <c r="AD9" s="359"/>
      <c r="AE9" s="359"/>
      <c r="AF9" s="359"/>
      <c r="AG9" s="359"/>
      <c r="AH9" s="359"/>
      <c r="AI9" s="359"/>
      <c r="AJ9" s="359"/>
      <c r="AK9" s="1273" t="s">
        <v>488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180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№9-142/9(554)</v>
      </c>
      <c r="W29" s="2082"/>
      <c r="X29" s="2082"/>
      <c r="Y29" s="2082"/>
      <c r="Z29" s="2082"/>
      <c r="AA29" s="2082"/>
      <c r="AB29" s="314"/>
      <c r="AC29" s="2082" t="str">
        <f>IF(TITLE_NUMBER_PR_CHANGE="",IF(TITLE_NUMBER_PR="","",TITLE_NUMBER_PR),TITLE_NUMBER_PR_CHANGE)</f>
        <v>№9-142/9(554)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№9-142/9(554)</v>
      </c>
      <c r="W33" s="2082"/>
      <c r="X33" s="2082"/>
      <c r="Y33" s="2082"/>
      <c r="Z33" s="2082"/>
      <c r="AA33" s="2082"/>
      <c r="AB33" s="314"/>
      <c r="AC33" s="2082" t="str">
        <f>IF(TITLE_NUMBER_PR_CHANGE="",IF(TITLE_NUMBER_PR="","",TITLE_NUMBER_PR),TITLE_NUMBER_PR_CHANGE)</f>
        <v>№9-142/9(554)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87</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469" t="s">
        <v>490</v>
      </c>
      <c r="W38" s="2100" t="s">
        <v>431</v>
      </c>
      <c r="X38" s="2102"/>
      <c r="Y38" s="2100" t="s">
        <v>432</v>
      </c>
      <c r="Z38" s="2101"/>
      <c r="AA38" s="2102"/>
      <c r="AB38" s="2112"/>
      <c r="AC38" s="1469" t="s">
        <v>490</v>
      </c>
      <c r="AD38" s="2100" t="s">
        <v>431</v>
      </c>
      <c r="AE38" s="2102"/>
      <c r="AF38" s="2100" t="s">
        <v>432</v>
      </c>
      <c r="AG38" s="2101"/>
      <c r="AH38" s="2102"/>
      <c r="AI38" s="2112"/>
      <c r="AJ38" s="2115"/>
      <c r="AK38" s="1953"/>
    </row>
    <row customHeight="1" ht="33.75">
      <c r="A39" s="1387"/>
      <c r="B39" s="1387" t="s">
        <v>134</v>
      </c>
      <c r="C39" s="1387" t="s">
        <v>135</v>
      </c>
      <c r="D39" s="1387" t="s">
        <v>136</v>
      </c>
      <c r="E39" s="1381" t="s">
        <v>433</v>
      </c>
      <c r="F39" s="1381" t="s">
        <v>434</v>
      </c>
      <c r="G39" s="1381" t="s">
        <v>435</v>
      </c>
      <c r="H39" s="1381"/>
      <c r="I39" s="1381" t="s">
        <v>491</v>
      </c>
      <c r="J39" s="1381" t="s">
        <v>438</v>
      </c>
      <c r="K39" s="1381" t="s">
        <v>492</v>
      </c>
      <c r="L39" s="1381" t="s">
        <v>414</v>
      </c>
      <c r="Q39" s="368"/>
      <c r="R39" s="368"/>
      <c r="S39" s="2107"/>
      <c r="T39" s="2044"/>
      <c r="U39" s="282"/>
      <c r="V39" s="1469" t="s">
        <v>493</v>
      </c>
      <c r="W39" s="1224" t="s">
        <v>494</v>
      </c>
      <c r="X39" s="1224" t="s">
        <v>495</v>
      </c>
      <c r="Y39" s="1472" t="s">
        <v>442</v>
      </c>
      <c r="Z39" s="2103" t="s">
        <v>443</v>
      </c>
      <c r="AA39" s="2104"/>
      <c r="AB39" s="2113"/>
      <c r="AC39" s="1469" t="s">
        <v>493</v>
      </c>
      <c r="AD39" s="1224" t="s">
        <v>494</v>
      </c>
      <c r="AE39" s="1224" t="s">
        <v>495</v>
      </c>
      <c r="AF39" s="1472" t="s">
        <v>442</v>
      </c>
      <c r="AG39" s="2103" t="s">
        <v>443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483</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497</v>
      </c>
      <c r="E44" s="2090"/>
      <c r="F44" s="2090"/>
      <c r="G44" s="2090"/>
      <c r="H44" s="2090"/>
      <c r="I44" s="2091" t="str">
        <f>S43&amp;".1"</f>
        <v>...1</v>
      </c>
      <c r="J44" s="1380"/>
      <c r="K44" s="1380"/>
      <c r="L44" s="1381"/>
      <c r="P44" s="2093">
        <v>1</v>
      </c>
      <c r="Q44" s="1467"/>
      <c r="R44" s="344"/>
      <c r="S44" s="1474" t="str">
        <f>$I44</f>
        <v>...1</v>
      </c>
      <c r="T44" s="266" t="s">
        <v>484</v>
      </c>
      <c r="U44" s="280"/>
      <c r="V44" s="2176"/>
      <c r="W44" s="2177"/>
      <c r="X44" s="2177"/>
      <c r="Y44" s="2177"/>
      <c r="Z44" s="2177"/>
      <c r="AA44" s="2177"/>
      <c r="AB44" s="2178"/>
      <c r="AC44" s="2179"/>
      <c r="AD44" s="2180"/>
      <c r="AE44" s="2180"/>
      <c r="AF44" s="2180"/>
      <c r="AG44" s="2180"/>
      <c r="AH44" s="2180"/>
      <c r="AI44" s="2180"/>
      <c r="AJ44" s="2181"/>
      <c r="AK44" s="1273" t="s">
        <v>485</v>
      </c>
      <c r="AM44" s="496"/>
      <c r="AN44" s="496" t="str">
        <f>IF(T44="","",T44)</f>
        <v>Наименование признака дифференциации</v>
      </c>
      <c r="AO44" s="496"/>
      <c r="AP44" s="496"/>
    </row>
    <row customHeight="1" ht="23.25">
      <c r="A45" s="1380" t="s">
        <v>228</v>
      </c>
      <c r="B45" s="1380" t="s">
        <v>229</v>
      </c>
      <c r="C45" s="1380" t="s">
        <v>230</v>
      </c>
      <c r="D45" s="1380" t="s">
        <v>497</v>
      </c>
      <c r="E45" s="2090"/>
      <c r="F45" s="2090"/>
      <c r="G45" s="2090"/>
      <c r="H45" s="2090"/>
      <c r="I45" s="2092"/>
      <c r="J45" s="2091" t="str">
        <f>I44&amp;".1"</f>
        <v>...1.1</v>
      </c>
      <c r="K45" s="1380"/>
      <c r="L45" s="1381" t="s">
        <v>405</v>
      </c>
      <c r="P45" s="2093"/>
      <c r="Q45" s="2093">
        <v>1</v>
      </c>
      <c r="R45" s="345"/>
      <c r="S45" s="1474" t="str">
        <f>$J45</f>
        <v>...1.1</v>
      </c>
      <c r="T45" s="267" t="s">
        <v>406</v>
      </c>
      <c r="U45" s="280"/>
      <c r="V45" s="2077"/>
      <c r="W45" s="2078"/>
      <c r="X45" s="2078"/>
      <c r="Y45" s="2078"/>
      <c r="Z45" s="2078"/>
      <c r="AA45" s="2078"/>
      <c r="AB45" s="2079"/>
      <c r="AC45" s="2077"/>
      <c r="AD45" s="2078"/>
      <c r="AE45" s="2078"/>
      <c r="AF45" s="2078"/>
      <c r="AG45" s="2078"/>
      <c r="AH45" s="2078"/>
      <c r="AI45" s="2078"/>
      <c r="AJ45" s="2079"/>
      <c r="AK45" s="1324" t="s">
        <v>486</v>
      </c>
      <c r="AM45" s="496"/>
      <c r="AN45" s="496" t="str">
        <f>IF(T45="","",T45)</f>
        <v>Группа потребителей</v>
      </c>
      <c r="AO45" s="496"/>
      <c r="AP45" s="496"/>
    </row>
    <row customHeight="1" ht="23.25">
      <c r="A46" s="1380" t="s">
        <v>228</v>
      </c>
      <c r="B46" s="1380" t="s">
        <v>229</v>
      </c>
      <c r="C46" s="1380" t="s">
        <v>230</v>
      </c>
      <c r="D46" s="1380" t="s">
        <v>497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497</v>
      </c>
      <c r="E48" s="2090"/>
      <c r="F48" s="2090"/>
      <c r="G48" s="2090"/>
      <c r="H48" s="2090"/>
      <c r="I48" s="2092"/>
      <c r="J48" s="2091"/>
      <c r="K48" s="1380"/>
      <c r="L48" s="1381"/>
      <c r="P48" s="2093"/>
      <c r="Q48" s="2093"/>
      <c r="R48" s="344"/>
      <c r="S48" s="1295"/>
      <c r="T48" s="268" t="s">
        <v>487</v>
      </c>
      <c r="U48" s="359"/>
      <c r="V48" s="359"/>
      <c r="W48" s="359"/>
      <c r="X48" s="359"/>
      <c r="Y48" s="359"/>
      <c r="Z48" s="359"/>
      <c r="AA48" s="359"/>
      <c r="AB48" s="359"/>
      <c r="AC48" s="359"/>
      <c r="AD48" s="359"/>
      <c r="AE48" s="359"/>
      <c r="AF48" s="359"/>
      <c r="AG48" s="359"/>
      <c r="AH48" s="359"/>
      <c r="AI48" s="359"/>
      <c r="AJ48" s="359"/>
      <c r="AK48" s="1273" t="s">
        <v>488</v>
      </c>
      <c r="AM48" s="496"/>
      <c r="AN48" s="496" t="str">
        <f>IF(T48="","",T48)</f>
        <v>Добавить значение признака дифференциации</v>
      </c>
      <c r="AO48" s="496"/>
      <c r="AP48" s="496"/>
    </row>
    <row customHeight="1" ht="21">
      <c r="A49" s="1380" t="s">
        <v>228</v>
      </c>
      <c r="B49" s="1380" t="s">
        <v>229</v>
      </c>
      <c r="C49" s="1380" t="s">
        <v>230</v>
      </c>
      <c r="D49" s="1380" t="s">
        <v>497</v>
      </c>
      <c r="E49" s="2090"/>
      <c r="F49" s="2090"/>
      <c r="G49" s="2090"/>
      <c r="H49" s="2090"/>
      <c r="I49" s="2091"/>
      <c r="J49" s="1380"/>
      <c r="K49" s="1380"/>
      <c r="L49" s="1381"/>
      <c r="P49" s="2093"/>
      <c r="Q49" s="1467"/>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497</v>
      </c>
      <c r="E50" s="2090"/>
      <c r="F50" s="2090"/>
      <c r="G50" s="2090"/>
      <c r="H50" s="2089"/>
      <c r="I50" s="1380"/>
      <c r="J50" s="1380"/>
      <c r="K50" s="1380"/>
      <c r="L50" s="1381"/>
      <c r="M50" s="1382"/>
      <c r="N50" s="1382"/>
      <c r="O50" s="533"/>
      <c r="P50" s="348"/>
      <c r="Q50" s="367"/>
      <c r="R50" s="343"/>
      <c r="S50" s="1295"/>
      <c r="T50" s="364" t="s">
        <v>489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180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181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274AC-9482-35C3-DE6D-FE33E2E1AB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484</v>
      </c>
      <c r="U5" s="280"/>
      <c r="V5" s="2176"/>
      <c r="W5" s="2177"/>
      <c r="X5" s="2177"/>
      <c r="Y5" s="2177"/>
      <c r="Z5" s="2177"/>
      <c r="AA5" s="2177"/>
      <c r="AB5" s="2178"/>
      <c r="AC5" s="2179"/>
      <c r="AD5" s="2180"/>
      <c r="AE5" s="2180"/>
      <c r="AF5" s="2180"/>
      <c r="AG5" s="2180"/>
      <c r="AH5" s="2180"/>
      <c r="AI5" s="2180"/>
      <c r="AJ5" s="2181"/>
      <c r="AK5" s="1273" t="s">
        <v>485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74">
        <f>$J6</f>
      </c>
      <c r="T6" s="267" t="s">
        <v>406</v>
      </c>
      <c r="U6" s="280"/>
      <c r="V6" s="2077"/>
      <c r="W6" s="2078"/>
      <c r="X6" s="2078"/>
      <c r="Y6" s="2078"/>
      <c r="Z6" s="2078"/>
      <c r="AA6" s="2078"/>
      <c r="AB6" s="2079"/>
      <c r="AC6" s="2077"/>
      <c r="AD6" s="2078"/>
      <c r="AE6" s="2078"/>
      <c r="AF6" s="2078"/>
      <c r="AG6" s="2078"/>
      <c r="AH6" s="2078"/>
      <c r="AI6" s="2078"/>
      <c r="AJ6" s="2079"/>
      <c r="AK6" s="1324" t="s">
        <v>486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487</v>
      </c>
      <c r="U9" s="359"/>
      <c r="V9" s="359"/>
      <c r="W9" s="359"/>
      <c r="X9" s="359"/>
      <c r="Y9" s="359"/>
      <c r="Z9" s="359"/>
      <c r="AA9" s="359"/>
      <c r="AB9" s="359"/>
      <c r="AC9" s="359"/>
      <c r="AD9" s="359"/>
      <c r="AE9" s="359"/>
      <c r="AF9" s="359"/>
      <c r="AG9" s="359"/>
      <c r="AH9" s="359"/>
      <c r="AI9" s="359"/>
      <c r="AJ9" s="359"/>
      <c r="AK9" s="1273" t="s">
        <v>488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180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№9-142/9(554)</v>
      </c>
      <c r="W29" s="2082"/>
      <c r="X29" s="2082"/>
      <c r="Y29" s="2082"/>
      <c r="Z29" s="2082"/>
      <c r="AA29" s="2082"/>
      <c r="AB29" s="314"/>
      <c r="AC29" s="2082" t="str">
        <f>IF(TITLE_NUMBER_PR_CHANGE="",IF(TITLE_NUMBER_PR="","",TITLE_NUMBER_PR),TITLE_NUMBER_PR_CHANGE)</f>
        <v>№9-142/9(554)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№9-142/9(554)</v>
      </c>
      <c r="W33" s="2082"/>
      <c r="X33" s="2082"/>
      <c r="Y33" s="2082"/>
      <c r="Z33" s="2082"/>
      <c r="AA33" s="2082"/>
      <c r="AB33" s="314"/>
      <c r="AC33" s="2082" t="str">
        <f>IF(TITLE_NUMBER_PR_CHANGE="",IF(TITLE_NUMBER_PR="","",TITLE_NUMBER_PR),TITLE_NUMBER_PR_CHANGE)</f>
        <v>№9-142/9(554)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87</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469" t="s">
        <v>490</v>
      </c>
      <c r="W38" s="2100" t="s">
        <v>431</v>
      </c>
      <c r="X38" s="2102"/>
      <c r="Y38" s="2100" t="s">
        <v>432</v>
      </c>
      <c r="Z38" s="2101"/>
      <c r="AA38" s="2102"/>
      <c r="AB38" s="2112"/>
      <c r="AC38" s="1469" t="s">
        <v>490</v>
      </c>
      <c r="AD38" s="2100" t="s">
        <v>431</v>
      </c>
      <c r="AE38" s="2102"/>
      <c r="AF38" s="2100" t="s">
        <v>432</v>
      </c>
      <c r="AG38" s="2101"/>
      <c r="AH38" s="2102"/>
      <c r="AI38" s="2112"/>
      <c r="AJ38" s="2115"/>
      <c r="AK38" s="1953"/>
    </row>
    <row customHeight="1" ht="33.75">
      <c r="A39" s="1387"/>
      <c r="B39" s="1387" t="s">
        <v>134</v>
      </c>
      <c r="C39" s="1387" t="s">
        <v>135</v>
      </c>
      <c r="D39" s="1387" t="s">
        <v>136</v>
      </c>
      <c r="E39" s="1381" t="s">
        <v>433</v>
      </c>
      <c r="F39" s="1381" t="s">
        <v>434</v>
      </c>
      <c r="G39" s="1381" t="s">
        <v>435</v>
      </c>
      <c r="H39" s="1381"/>
      <c r="I39" s="1381" t="s">
        <v>491</v>
      </c>
      <c r="J39" s="1381" t="s">
        <v>438</v>
      </c>
      <c r="K39" s="1381" t="s">
        <v>492</v>
      </c>
      <c r="L39" s="1381" t="s">
        <v>414</v>
      </c>
      <c r="Q39" s="368"/>
      <c r="R39" s="368"/>
      <c r="S39" s="2107"/>
      <c r="T39" s="2044"/>
      <c r="U39" s="282"/>
      <c r="V39" s="1469" t="s">
        <v>493</v>
      </c>
      <c r="W39" s="1224" t="s">
        <v>494</v>
      </c>
      <c r="X39" s="1224" t="s">
        <v>495</v>
      </c>
      <c r="Y39" s="1472" t="s">
        <v>442</v>
      </c>
      <c r="Z39" s="2103" t="s">
        <v>443</v>
      </c>
      <c r="AA39" s="2104"/>
      <c r="AB39" s="2113"/>
      <c r="AC39" s="1469" t="s">
        <v>493</v>
      </c>
      <c r="AD39" s="1224" t="s">
        <v>494</v>
      </c>
      <c r="AE39" s="1224" t="s">
        <v>495</v>
      </c>
      <c r="AF39" s="1472" t="s">
        <v>442</v>
      </c>
      <c r="AG39" s="2103" t="s">
        <v>443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483</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498</v>
      </c>
      <c r="E44" s="2090"/>
      <c r="F44" s="2090"/>
      <c r="G44" s="2090"/>
      <c r="H44" s="2090"/>
      <c r="I44" s="2091" t="str">
        <f>S43&amp;".1"</f>
        <v>...1</v>
      </c>
      <c r="J44" s="1380"/>
      <c r="K44" s="1380"/>
      <c r="L44" s="1381"/>
      <c r="P44" s="2093">
        <v>1</v>
      </c>
      <c r="Q44" s="1467"/>
      <c r="R44" s="344"/>
      <c r="S44" s="1474" t="str">
        <f>$I44</f>
        <v>...1</v>
      </c>
      <c r="T44" s="266" t="s">
        <v>484</v>
      </c>
      <c r="U44" s="280"/>
      <c r="V44" s="2176"/>
      <c r="W44" s="2177"/>
      <c r="X44" s="2177"/>
      <c r="Y44" s="2177"/>
      <c r="Z44" s="2177"/>
      <c r="AA44" s="2177"/>
      <c r="AB44" s="2178"/>
      <c r="AC44" s="2179"/>
      <c r="AD44" s="2180"/>
      <c r="AE44" s="2180"/>
      <c r="AF44" s="2180"/>
      <c r="AG44" s="2180"/>
      <c r="AH44" s="2180"/>
      <c r="AI44" s="2180"/>
      <c r="AJ44" s="2181"/>
      <c r="AK44" s="1273" t="s">
        <v>485</v>
      </c>
      <c r="AM44" s="496"/>
      <c r="AN44" s="496" t="str">
        <f>IF(T44="","",T44)</f>
        <v>Наименование признака дифференциации</v>
      </c>
      <c r="AO44" s="496"/>
      <c r="AP44" s="496"/>
    </row>
    <row customHeight="1" ht="23.25">
      <c r="A45" s="1380" t="s">
        <v>233</v>
      </c>
      <c r="B45" s="1380" t="s">
        <v>234</v>
      </c>
      <c r="C45" s="1380" t="s">
        <v>235</v>
      </c>
      <c r="D45" s="1380" t="s">
        <v>498</v>
      </c>
      <c r="E45" s="2090"/>
      <c r="F45" s="2090"/>
      <c r="G45" s="2090"/>
      <c r="H45" s="2090"/>
      <c r="I45" s="2092"/>
      <c r="J45" s="2091" t="str">
        <f>I44&amp;".1"</f>
        <v>...1.1</v>
      </c>
      <c r="K45" s="1380"/>
      <c r="L45" s="1381" t="s">
        <v>405</v>
      </c>
      <c r="P45" s="2093"/>
      <c r="Q45" s="2093">
        <v>1</v>
      </c>
      <c r="R45" s="345"/>
      <c r="S45" s="1474" t="str">
        <f>$J45</f>
        <v>...1.1</v>
      </c>
      <c r="T45" s="267" t="s">
        <v>406</v>
      </c>
      <c r="U45" s="280"/>
      <c r="V45" s="2077"/>
      <c r="W45" s="2078"/>
      <c r="X45" s="2078"/>
      <c r="Y45" s="2078"/>
      <c r="Z45" s="2078"/>
      <c r="AA45" s="2078"/>
      <c r="AB45" s="2079"/>
      <c r="AC45" s="2077"/>
      <c r="AD45" s="2078"/>
      <c r="AE45" s="2078"/>
      <c r="AF45" s="2078"/>
      <c r="AG45" s="2078"/>
      <c r="AH45" s="2078"/>
      <c r="AI45" s="2078"/>
      <c r="AJ45" s="2079"/>
      <c r="AK45" s="1324" t="s">
        <v>486</v>
      </c>
      <c r="AM45" s="496"/>
      <c r="AN45" s="496" t="str">
        <f>IF(T45="","",T45)</f>
        <v>Группа потребителей</v>
      </c>
      <c r="AO45" s="496"/>
      <c r="AP45" s="496"/>
    </row>
    <row customHeight="1" ht="23.25">
      <c r="A46" s="1380" t="s">
        <v>233</v>
      </c>
      <c r="B46" s="1380" t="s">
        <v>234</v>
      </c>
      <c r="C46" s="1380" t="s">
        <v>235</v>
      </c>
      <c r="D46" s="1380" t="s">
        <v>498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498</v>
      </c>
      <c r="E48" s="2090"/>
      <c r="F48" s="2090"/>
      <c r="G48" s="2090"/>
      <c r="H48" s="2090"/>
      <c r="I48" s="2092"/>
      <c r="J48" s="2091"/>
      <c r="K48" s="1380"/>
      <c r="L48" s="1381"/>
      <c r="P48" s="2093"/>
      <c r="Q48" s="2093"/>
      <c r="R48" s="344"/>
      <c r="S48" s="1295"/>
      <c r="T48" s="268" t="s">
        <v>487</v>
      </c>
      <c r="U48" s="359"/>
      <c r="V48" s="359"/>
      <c r="W48" s="359"/>
      <c r="X48" s="359"/>
      <c r="Y48" s="359"/>
      <c r="Z48" s="359"/>
      <c r="AA48" s="359"/>
      <c r="AB48" s="359"/>
      <c r="AC48" s="359"/>
      <c r="AD48" s="359"/>
      <c r="AE48" s="359"/>
      <c r="AF48" s="359"/>
      <c r="AG48" s="359"/>
      <c r="AH48" s="359"/>
      <c r="AI48" s="359"/>
      <c r="AJ48" s="359"/>
      <c r="AK48" s="1273" t="s">
        <v>488</v>
      </c>
      <c r="AM48" s="496"/>
      <c r="AN48" s="496" t="str">
        <f>IF(T48="","",T48)</f>
        <v>Добавить значение признака дифференциации</v>
      </c>
      <c r="AO48" s="496"/>
      <c r="AP48" s="496"/>
    </row>
    <row customHeight="1" ht="21">
      <c r="A49" s="1380" t="s">
        <v>233</v>
      </c>
      <c r="B49" s="1380" t="s">
        <v>234</v>
      </c>
      <c r="C49" s="1380" t="s">
        <v>235</v>
      </c>
      <c r="D49" s="1380" t="s">
        <v>498</v>
      </c>
      <c r="E49" s="2090"/>
      <c r="F49" s="2090"/>
      <c r="G49" s="2090"/>
      <c r="H49" s="2090"/>
      <c r="I49" s="2091"/>
      <c r="J49" s="1380"/>
      <c r="K49" s="1380"/>
      <c r="L49" s="1381"/>
      <c r="P49" s="2093"/>
      <c r="Q49" s="1467"/>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498</v>
      </c>
      <c r="E50" s="2090"/>
      <c r="F50" s="2090"/>
      <c r="G50" s="2090"/>
      <c r="H50" s="2089"/>
      <c r="I50" s="1380"/>
      <c r="J50" s="1380"/>
      <c r="K50" s="1380"/>
      <c r="L50" s="1381"/>
      <c r="M50" s="1382"/>
      <c r="N50" s="1382"/>
      <c r="O50" s="533"/>
      <c r="P50" s="348"/>
      <c r="Q50" s="367"/>
      <c r="R50" s="343"/>
      <c r="S50" s="1295"/>
      <c r="T50" s="364" t="s">
        <v>489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180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181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24A56-7A58-0405-962A-C82BB94BBA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484</v>
      </c>
      <c r="U5" s="280"/>
      <c r="V5" s="2176"/>
      <c r="W5" s="2177"/>
      <c r="X5" s="2177"/>
      <c r="Y5" s="2177"/>
      <c r="Z5" s="2177"/>
      <c r="AA5" s="2177"/>
      <c r="AB5" s="2178"/>
      <c r="AC5" s="2179"/>
      <c r="AD5" s="2180"/>
      <c r="AE5" s="2180"/>
      <c r="AF5" s="2180"/>
      <c r="AG5" s="2180"/>
      <c r="AH5" s="2180"/>
      <c r="AI5" s="2180"/>
      <c r="AJ5" s="2181"/>
      <c r="AK5" s="1273" t="s">
        <v>485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74">
        <f>$J6</f>
      </c>
      <c r="T6" s="267" t="s">
        <v>406</v>
      </c>
      <c r="U6" s="280"/>
      <c r="V6" s="2077"/>
      <c r="W6" s="2078"/>
      <c r="X6" s="2078"/>
      <c r="Y6" s="2078"/>
      <c r="Z6" s="2078"/>
      <c r="AA6" s="2078"/>
      <c r="AB6" s="2079"/>
      <c r="AC6" s="2077"/>
      <c r="AD6" s="2078"/>
      <c r="AE6" s="2078"/>
      <c r="AF6" s="2078"/>
      <c r="AG6" s="2078"/>
      <c r="AH6" s="2078"/>
      <c r="AI6" s="2078"/>
      <c r="AJ6" s="2079"/>
      <c r="AK6" s="1324" t="s">
        <v>486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487</v>
      </c>
      <c r="U9" s="359"/>
      <c r="V9" s="359"/>
      <c r="W9" s="359"/>
      <c r="X9" s="359"/>
      <c r="Y9" s="359"/>
      <c r="Z9" s="359"/>
      <c r="AA9" s="359"/>
      <c r="AB9" s="359"/>
      <c r="AC9" s="359"/>
      <c r="AD9" s="359"/>
      <c r="AE9" s="359"/>
      <c r="AF9" s="359"/>
      <c r="AG9" s="359"/>
      <c r="AH9" s="359"/>
      <c r="AI9" s="359"/>
      <c r="AJ9" s="359"/>
      <c r="AK9" s="1273" t="s">
        <v>488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180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№9-142/9(554)</v>
      </c>
      <c r="W29" s="2082"/>
      <c r="X29" s="2082"/>
      <c r="Y29" s="2082"/>
      <c r="Z29" s="2082"/>
      <c r="AA29" s="2082"/>
      <c r="AB29" s="314"/>
      <c r="AC29" s="2082" t="str">
        <f>IF(TITLE_NUMBER_PR_CHANGE="",IF(TITLE_NUMBER_PR="","",TITLE_NUMBER_PR),TITLE_NUMBER_PR_CHANGE)</f>
        <v>№9-142/9(554)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№9-142/9(554)</v>
      </c>
      <c r="W33" s="2082"/>
      <c r="X33" s="2082"/>
      <c r="Y33" s="2082"/>
      <c r="Z33" s="2082"/>
      <c r="AA33" s="2082"/>
      <c r="AB33" s="314"/>
      <c r="AC33" s="2082" t="str">
        <f>IF(TITLE_NUMBER_PR_CHANGE="",IF(TITLE_NUMBER_PR="","",TITLE_NUMBER_PR),TITLE_NUMBER_PR_CHANGE)</f>
        <v>№9-142/9(554)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87</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469" t="s">
        <v>490</v>
      </c>
      <c r="W38" s="2100" t="s">
        <v>431</v>
      </c>
      <c r="X38" s="2102"/>
      <c r="Y38" s="2100" t="s">
        <v>432</v>
      </c>
      <c r="Z38" s="2101"/>
      <c r="AA38" s="2102"/>
      <c r="AB38" s="2112"/>
      <c r="AC38" s="1469" t="s">
        <v>490</v>
      </c>
      <c r="AD38" s="2100" t="s">
        <v>431</v>
      </c>
      <c r="AE38" s="2102"/>
      <c r="AF38" s="2100" t="s">
        <v>432</v>
      </c>
      <c r="AG38" s="2101"/>
      <c r="AH38" s="2102"/>
      <c r="AI38" s="2112"/>
      <c r="AJ38" s="2115"/>
      <c r="AK38" s="1953"/>
    </row>
    <row customHeight="1" ht="33.75">
      <c r="A39" s="1387"/>
      <c r="B39" s="1387" t="s">
        <v>134</v>
      </c>
      <c r="C39" s="1387" t="s">
        <v>135</v>
      </c>
      <c r="D39" s="1387" t="s">
        <v>136</v>
      </c>
      <c r="E39" s="1381" t="s">
        <v>433</v>
      </c>
      <c r="F39" s="1381" t="s">
        <v>434</v>
      </c>
      <c r="G39" s="1381" t="s">
        <v>435</v>
      </c>
      <c r="H39" s="1381"/>
      <c r="I39" s="1381" t="s">
        <v>491</v>
      </c>
      <c r="J39" s="1381" t="s">
        <v>438</v>
      </c>
      <c r="K39" s="1381" t="s">
        <v>492</v>
      </c>
      <c r="L39" s="1381" t="s">
        <v>414</v>
      </c>
      <c r="Q39" s="368"/>
      <c r="R39" s="368"/>
      <c r="S39" s="2107"/>
      <c r="T39" s="2044"/>
      <c r="U39" s="282"/>
      <c r="V39" s="1469" t="s">
        <v>493</v>
      </c>
      <c r="W39" s="1224" t="s">
        <v>494</v>
      </c>
      <c r="X39" s="1224" t="s">
        <v>495</v>
      </c>
      <c r="Y39" s="1472" t="s">
        <v>442</v>
      </c>
      <c r="Z39" s="2103" t="s">
        <v>443</v>
      </c>
      <c r="AA39" s="2104"/>
      <c r="AB39" s="2113"/>
      <c r="AC39" s="1469" t="s">
        <v>493</v>
      </c>
      <c r="AD39" s="1224" t="s">
        <v>494</v>
      </c>
      <c r="AE39" s="1224" t="s">
        <v>495</v>
      </c>
      <c r="AF39" s="1472" t="s">
        <v>442</v>
      </c>
      <c r="AG39" s="2103" t="s">
        <v>443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238</v>
      </c>
      <c r="B42" s="1380" t="s">
        <v>239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238</v>
      </c>
      <c r="B43" s="1380" t="s">
        <v>239</v>
      </c>
      <c r="C43" s="1380" t="s">
        <v>240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483</v>
      </c>
      <c r="AM43" s="496"/>
      <c r="AN43" s="496" t="str">
        <f>IF(T43="","",T43)</f>
        <v>Наименование централизованной системы холодного водоснабжения</v>
      </c>
      <c r="AO43" s="496"/>
      <c r="AP43" s="496"/>
    </row>
    <row customHeight="1" ht="23.25">
      <c r="A44" s="1380" t="s">
        <v>238</v>
      </c>
      <c r="B44" s="1380" t="s">
        <v>239</v>
      </c>
      <c r="C44" s="1380" t="s">
        <v>240</v>
      </c>
      <c r="D44" s="1380" t="s">
        <v>499</v>
      </c>
      <c r="E44" s="2090"/>
      <c r="F44" s="2090"/>
      <c r="G44" s="2090"/>
      <c r="H44" s="2090"/>
      <c r="I44" s="2091" t="str">
        <f>S43&amp;".1"</f>
        <v>...1</v>
      </c>
      <c r="J44" s="1380"/>
      <c r="K44" s="1380"/>
      <c r="L44" s="1381"/>
      <c r="P44" s="2093">
        <v>1</v>
      </c>
      <c r="Q44" s="1467"/>
      <c r="R44" s="344"/>
      <c r="S44" s="1474" t="str">
        <f>$I44</f>
        <v>...1</v>
      </c>
      <c r="T44" s="266" t="s">
        <v>484</v>
      </c>
      <c r="U44" s="280"/>
      <c r="V44" s="2176"/>
      <c r="W44" s="2177"/>
      <c r="X44" s="2177"/>
      <c r="Y44" s="2177"/>
      <c r="Z44" s="2177"/>
      <c r="AA44" s="2177"/>
      <c r="AB44" s="2178"/>
      <c r="AC44" s="2179"/>
      <c r="AD44" s="2180"/>
      <c r="AE44" s="2180"/>
      <c r="AF44" s="2180"/>
      <c r="AG44" s="2180"/>
      <c r="AH44" s="2180"/>
      <c r="AI44" s="2180"/>
      <c r="AJ44" s="2181"/>
      <c r="AK44" s="1273" t="s">
        <v>485</v>
      </c>
      <c r="AM44" s="496"/>
      <c r="AN44" s="496" t="str">
        <f>IF(T44="","",T44)</f>
        <v>Наименование признака дифференциации</v>
      </c>
      <c r="AO44" s="496"/>
      <c r="AP44" s="496"/>
    </row>
    <row customHeight="1" ht="23.25">
      <c r="A45" s="1380" t="s">
        <v>238</v>
      </c>
      <c r="B45" s="1380" t="s">
        <v>239</v>
      </c>
      <c r="C45" s="1380" t="s">
        <v>240</v>
      </c>
      <c r="D45" s="1380" t="s">
        <v>499</v>
      </c>
      <c r="E45" s="2090"/>
      <c r="F45" s="2090"/>
      <c r="G45" s="2090"/>
      <c r="H45" s="2090"/>
      <c r="I45" s="2092"/>
      <c r="J45" s="2091" t="str">
        <f>I44&amp;".1"</f>
        <v>...1.1</v>
      </c>
      <c r="K45" s="1380"/>
      <c r="L45" s="1381" t="s">
        <v>405</v>
      </c>
      <c r="P45" s="2093"/>
      <c r="Q45" s="2093">
        <v>1</v>
      </c>
      <c r="R45" s="345"/>
      <c r="S45" s="1474" t="str">
        <f>$J45</f>
        <v>...1.1</v>
      </c>
      <c r="T45" s="267" t="s">
        <v>406</v>
      </c>
      <c r="U45" s="280"/>
      <c r="V45" s="2077"/>
      <c r="W45" s="2078"/>
      <c r="X45" s="2078"/>
      <c r="Y45" s="2078"/>
      <c r="Z45" s="2078"/>
      <c r="AA45" s="2078"/>
      <c r="AB45" s="2079"/>
      <c r="AC45" s="2077"/>
      <c r="AD45" s="2078"/>
      <c r="AE45" s="2078"/>
      <c r="AF45" s="2078"/>
      <c r="AG45" s="2078"/>
      <c r="AH45" s="2078"/>
      <c r="AI45" s="2078"/>
      <c r="AJ45" s="2079"/>
      <c r="AK45" s="1324" t="s">
        <v>486</v>
      </c>
      <c r="AM45" s="496"/>
      <c r="AN45" s="496" t="str">
        <f>IF(T45="","",T45)</f>
        <v>Группа потребителей</v>
      </c>
      <c r="AO45" s="496"/>
      <c r="AP45" s="496"/>
    </row>
    <row customHeight="1" ht="23.25">
      <c r="A46" s="1380" t="s">
        <v>238</v>
      </c>
      <c r="B46" s="1380" t="s">
        <v>239</v>
      </c>
      <c r="C46" s="1380" t="s">
        <v>240</v>
      </c>
      <c r="D46" s="1380" t="s">
        <v>499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238</v>
      </c>
      <c r="B47" s="1380" t="s">
        <v>239</v>
      </c>
      <c r="C47" s="1380" t="s">
        <v>240</v>
      </c>
      <c r="D47" s="1380" t="s">
        <v>499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238</v>
      </c>
      <c r="B48" s="1380" t="s">
        <v>239</v>
      </c>
      <c r="C48" s="1380" t="s">
        <v>240</v>
      </c>
      <c r="D48" s="1380" t="s">
        <v>499</v>
      </c>
      <c r="E48" s="2090"/>
      <c r="F48" s="2090"/>
      <c r="G48" s="2090"/>
      <c r="H48" s="2090"/>
      <c r="I48" s="2092"/>
      <c r="J48" s="2091"/>
      <c r="K48" s="1380"/>
      <c r="L48" s="1381"/>
      <c r="P48" s="2093"/>
      <c r="Q48" s="2093"/>
      <c r="R48" s="344"/>
      <c r="S48" s="1295"/>
      <c r="T48" s="268" t="s">
        <v>487</v>
      </c>
      <c r="U48" s="359"/>
      <c r="V48" s="359"/>
      <c r="W48" s="359"/>
      <c r="X48" s="359"/>
      <c r="Y48" s="359"/>
      <c r="Z48" s="359"/>
      <c r="AA48" s="359"/>
      <c r="AB48" s="359"/>
      <c r="AC48" s="359"/>
      <c r="AD48" s="359"/>
      <c r="AE48" s="359"/>
      <c r="AF48" s="359"/>
      <c r="AG48" s="359"/>
      <c r="AH48" s="359"/>
      <c r="AI48" s="359"/>
      <c r="AJ48" s="359"/>
      <c r="AK48" s="1273" t="s">
        <v>488</v>
      </c>
      <c r="AM48" s="496"/>
      <c r="AN48" s="496" t="str">
        <f>IF(T48="","",T48)</f>
        <v>Добавить значение признака дифференциации</v>
      </c>
      <c r="AO48" s="496"/>
      <c r="AP48" s="496"/>
    </row>
    <row customHeight="1" ht="21">
      <c r="A49" s="1380" t="s">
        <v>238</v>
      </c>
      <c r="B49" s="1380" t="s">
        <v>239</v>
      </c>
      <c r="C49" s="1380" t="s">
        <v>240</v>
      </c>
      <c r="D49" s="1380" t="s">
        <v>499</v>
      </c>
      <c r="E49" s="2090"/>
      <c r="F49" s="2090"/>
      <c r="G49" s="2090"/>
      <c r="H49" s="2090"/>
      <c r="I49" s="2091"/>
      <c r="J49" s="1380"/>
      <c r="K49" s="1380"/>
      <c r="L49" s="1381"/>
      <c r="P49" s="2093"/>
      <c r="Q49" s="1467"/>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238</v>
      </c>
      <c r="B50" s="1380" t="s">
        <v>239</v>
      </c>
      <c r="C50" s="1380" t="s">
        <v>240</v>
      </c>
      <c r="D50" s="1380" t="s">
        <v>499</v>
      </c>
      <c r="E50" s="2090"/>
      <c r="F50" s="2090"/>
      <c r="G50" s="2090"/>
      <c r="H50" s="2089"/>
      <c r="I50" s="1380"/>
      <c r="J50" s="1380"/>
      <c r="K50" s="1380"/>
      <c r="L50" s="1381"/>
      <c r="M50" s="1382"/>
      <c r="N50" s="1382"/>
      <c r="O50" s="533"/>
      <c r="P50" s="348"/>
      <c r="Q50" s="367"/>
      <c r="R50" s="343"/>
      <c r="S50" s="1295"/>
      <c r="T50" s="364" t="s">
        <v>489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238</v>
      </c>
      <c r="B51" s="1360" t="s">
        <v>239</v>
      </c>
      <c r="C51" s="1331"/>
      <c r="D51" s="1331"/>
      <c r="E51" s="2090"/>
      <c r="F51" s="2089"/>
      <c r="G51" s="1331"/>
      <c r="H51" s="1331"/>
      <c r="I51" s="1331"/>
      <c r="J51" s="1331"/>
      <c r="K51" s="1331"/>
      <c r="L51" s="1475"/>
      <c r="M51" s="1338"/>
      <c r="N51" s="1338"/>
      <c r="P51" s="1333"/>
      <c r="Q51" s="1334"/>
      <c r="R51" s="1333"/>
      <c r="S51" s="1339"/>
      <c r="T51" s="1342" t="s">
        <v>180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238</v>
      </c>
      <c r="B52" s="1360"/>
      <c r="C52" s="1360"/>
      <c r="D52" s="1360"/>
      <c r="E52" s="2089"/>
      <c r="F52" s="1360"/>
      <c r="G52" s="1360"/>
      <c r="H52" s="1360"/>
      <c r="I52" s="1360"/>
      <c r="J52" s="1360"/>
      <c r="K52" s="1360"/>
      <c r="L52" s="1363"/>
      <c r="M52" s="1338"/>
      <c r="N52" s="1338"/>
      <c r="O52" s="514"/>
      <c r="P52" s="376"/>
      <c r="Q52" s="1361"/>
      <c r="R52" s="376"/>
      <c r="S52" s="1339"/>
      <c r="T52" s="1342" t="s">
        <v>181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C3E9B-B5B1-3094-6041-44FA3E03C9C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397</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482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483</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402</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500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180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181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413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414</v>
      </c>
      <c r="P24" s="1525"/>
      <c r="Q24" s="1527"/>
      <c r="R24" s="1527"/>
      <c r="AA24" s="1524" t="s">
        <v>416</v>
      </c>
      <c r="AC24" s="1524" t="s">
        <v>417</v>
      </c>
      <c r="AD24" s="1524" t="s">
        <v>469</v>
      </c>
      <c r="AH24" s="1524" t="s">
        <v>469</v>
      </c>
      <c r="AK24" s="1524" t="s">
        <v>505</v>
      </c>
      <c r="AL24" s="1524" t="s">
        <v>469</v>
      </c>
      <c r="AP24" s="1524" t="s">
        <v>469</v>
      </c>
      <c r="AY24" s="1524" t="s">
        <v>416</v>
      </c>
      <c r="BA24" s="1524" t="s">
        <v>417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Северске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тарифного регулирования Томской области</v>
      </c>
      <c r="W31" s="2082"/>
      <c r="X31" s="2082"/>
      <c r="Y31" s="2082"/>
      <c r="Z31" s="2082"/>
      <c r="AA31" s="2082"/>
      <c r="AB31" s="2082"/>
      <c r="AC31" s="314"/>
      <c r="AD31" s="2082" t="str">
        <f>IF(TITLE_NAME_OR_PR_CHANGE="",IF(TITLE_NAME_OR_PR="","",TITLE_NAME_OR_PR),TITLE_NAME_OR_PR_CHANGE)</f>
        <v>Департамент тарифного регулирования Томской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419</v>
      </c>
      <c r="T32" s="2080"/>
      <c r="U32" s="1389"/>
      <c r="V32" s="2081" t="str">
        <f>IF(TITLE_DATE_PR_CHANGE="",IF(TITLE_DATE_PR="","",TITLE_DATE_PR),TITLE_DATE_PR_CHANGE)</f>
        <v>45280.672581018516</v>
      </c>
      <c r="W32" s="2081"/>
      <c r="X32" s="2081"/>
      <c r="Y32" s="2081"/>
      <c r="Z32" s="2081"/>
      <c r="AA32" s="2081"/>
      <c r="AB32" s="2081"/>
      <c r="AC32" s="314"/>
      <c r="AD32" s="2081" t="str">
        <f>IF(TITLE_DATE_PR_CHANGE="",IF(TITLE_DATE_PR="","",TITLE_DATE_PR),TITLE_DATE_PR_CHANGE)</f>
        <v>45280.672581018516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420</v>
      </c>
      <c r="T33" s="2080"/>
      <c r="U33" s="1389"/>
      <c r="V33" s="2082" t="str">
        <f>IF(TITLE_NUMBER_PR_CHANGE="",IF(TITLE_NUMBER_PR="","",TITLE_NUMBER_PR),TITLE_NUMBER_PR_CHANGE)</f>
        <v>№9-142/9(554)</v>
      </c>
      <c r="W33" s="2082"/>
      <c r="X33" s="2082"/>
      <c r="Y33" s="2082"/>
      <c r="Z33" s="2082"/>
      <c r="AA33" s="2082"/>
      <c r="AB33" s="2082"/>
      <c r="AC33" s="314"/>
      <c r="AD33" s="2082" t="str">
        <f>IF(TITLE_NUMBER_PR_CHANGE="",IF(TITLE_NUMBER_PR="","",TITLE_NUMBER_PR),TITLE_NUMBER_PR_CHANGE)</f>
        <v>№9-142/9(554)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Департамента тарифного регулирования Томской области</v>
      </c>
      <c r="W34" s="2082"/>
      <c r="X34" s="2082"/>
      <c r="Y34" s="2082"/>
      <c r="Z34" s="2082"/>
      <c r="AA34" s="2082"/>
      <c r="AB34" s="2082"/>
      <c r="AC34" s="314"/>
      <c r="AD34" s="2082" t="str">
        <f>IF(TITLE_IST_PUB_CHANGE="",IF(TITLE_IST_PUB="","",TITLE_IST_PUB),TITLE_IST_PUB_CHANGE)</f>
        <v>Официальный сайт Департамента тарифного регулирования Томской области</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419</v>
      </c>
      <c r="T36" s="2080"/>
      <c r="U36" s="1389"/>
      <c r="V36" s="2081" t="str">
        <f>IF(TITLE_DATE_PR_CHANGE="",IF(TITLE_DATE_PR="","",TITLE_DATE_PR),TITLE_DATE_PR_CHANGE)</f>
        <v>45280.672581018516</v>
      </c>
      <c r="W36" s="2081"/>
      <c r="X36" s="2081"/>
      <c r="Y36" s="2081"/>
      <c r="Z36" s="2081"/>
      <c r="AA36" s="2081"/>
      <c r="AB36" s="2081"/>
      <c r="AC36" s="314"/>
      <c r="AD36" s="2081" t="str">
        <f>IF(TITLE_DATE_PR_CHANGE="",IF(TITLE_DATE_PR="","",TITLE_DATE_PR),TITLE_DATE_PR_CHANGE)</f>
        <v>45280.672581018516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420</v>
      </c>
      <c r="T37" s="2080"/>
      <c r="U37" s="1389"/>
      <c r="V37" s="2082" t="str">
        <f>IF(TITLE_NUMBER_PR_CHANGE="",IF(TITLE_NUMBER_PR="","",TITLE_NUMBER_PR),TITLE_NUMBER_PR_CHANGE)</f>
        <v>№9-142/9(554)</v>
      </c>
      <c r="W37" s="2082"/>
      <c r="X37" s="2082"/>
      <c r="Y37" s="2082"/>
      <c r="Z37" s="2082"/>
      <c r="AA37" s="2082"/>
      <c r="AB37" s="2082"/>
      <c r="AC37" s="314"/>
      <c r="AD37" s="2082" t="str">
        <f>IF(TITLE_NUMBER_PR_CHANGE="",IF(TITLE_NUMBER_PR="","",TITLE_NUMBER_PR),TITLE_NUMBER_PR_CHANGE)</f>
        <v>№9-142/9(554)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298</v>
      </c>
    </row>
    <row customHeight="1" ht="14.25">
      <c r="Q41" s="272"/>
      <c r="R41" s="368"/>
      <c r="S41" s="2107" t="s">
        <v>87</v>
      </c>
      <c r="T41" s="2044" t="s">
        <v>506</v>
      </c>
      <c r="U41" s="281"/>
      <c r="V41" s="2108" t="s">
        <v>425</v>
      </c>
      <c r="W41" s="2109"/>
      <c r="X41" s="2109"/>
      <c r="Y41" s="2109"/>
      <c r="Z41" s="2109"/>
      <c r="AA41" s="2109"/>
      <c r="AB41" s="2110"/>
      <c r="AC41" s="2111" t="s">
        <v>426</v>
      </c>
      <c r="AD41" s="2155" t="s">
        <v>507</v>
      </c>
      <c r="AE41" s="2128"/>
      <c r="AF41" s="2128"/>
      <c r="AG41" s="2156"/>
      <c r="AH41" s="2155" t="s">
        <v>508</v>
      </c>
      <c r="AI41" s="2128"/>
      <c r="AJ41" s="2128"/>
      <c r="AK41" s="2156"/>
      <c r="AL41" s="2155" t="s">
        <v>509</v>
      </c>
      <c r="AM41" s="2128"/>
      <c r="AN41" s="2128"/>
      <c r="AO41" s="2156"/>
      <c r="AP41" s="2155" t="s">
        <v>510</v>
      </c>
      <c r="AQ41" s="2128"/>
      <c r="AR41" s="2128"/>
      <c r="AS41" s="2156"/>
      <c r="AT41" s="2108" t="s">
        <v>425</v>
      </c>
      <c r="AU41" s="2109"/>
      <c r="AV41" s="2109"/>
      <c r="AW41" s="2109"/>
      <c r="AX41" s="2109"/>
      <c r="AY41" s="2109"/>
      <c r="AZ41" s="2110"/>
      <c r="BA41" s="2111" t="s">
        <v>426</v>
      </c>
      <c r="BB41" s="2114" t="s">
        <v>428</v>
      </c>
      <c r="BC41" s="1953"/>
    </row>
    <row customHeight="1" ht="33.75">
      <c r="Q42" s="272"/>
      <c r="R42" s="368"/>
      <c r="S42" s="2107"/>
      <c r="T42" s="2044"/>
      <c r="U42" s="1026"/>
      <c r="V42" s="2011" t="s">
        <v>511</v>
      </c>
      <c r="W42" s="2012"/>
      <c r="X42" s="2011" t="s">
        <v>512</v>
      </c>
      <c r="Y42" s="2012"/>
      <c r="Z42" s="2126" t="s">
        <v>513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511</v>
      </c>
      <c r="AU42" s="2012"/>
      <c r="AV42" s="2011" t="s">
        <v>512</v>
      </c>
      <c r="AW42" s="2012"/>
      <c r="AX42" s="2126" t="s">
        <v>513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433</v>
      </c>
      <c r="F44" s="1381" t="s">
        <v>434</v>
      </c>
      <c r="G44" s="1381" t="s">
        <v>435</v>
      </c>
      <c r="H44" s="1381" t="s">
        <v>436</v>
      </c>
      <c r="I44" s="1381" t="s">
        <v>437</v>
      </c>
      <c r="J44" s="1381" t="s">
        <v>438</v>
      </c>
      <c r="K44" s="1381" t="s">
        <v>439</v>
      </c>
      <c r="L44" s="1381" t="s">
        <v>414</v>
      </c>
      <c r="Q44" s="272"/>
      <c r="R44" s="368"/>
      <c r="S44" s="2107"/>
      <c r="T44" s="2044"/>
      <c r="U44" s="282"/>
      <c r="V44" s="1465" t="s">
        <v>479</v>
      </c>
      <c r="W44" s="1465" t="s">
        <v>480</v>
      </c>
      <c r="X44" s="1465" t="s">
        <v>479</v>
      </c>
      <c r="Y44" s="1465" t="s">
        <v>480</v>
      </c>
      <c r="Z44" s="1472" t="s">
        <v>442</v>
      </c>
      <c r="AA44" s="2103" t="s">
        <v>443</v>
      </c>
      <c r="AB44" s="2104"/>
      <c r="AC44" s="2113"/>
      <c r="AD44" s="2159"/>
      <c r="AE44" s="2160"/>
      <c r="AF44" s="2160"/>
      <c r="AG44" s="2161"/>
      <c r="AH44" s="2159"/>
      <c r="AI44" s="2160"/>
      <c r="AJ44" s="2160"/>
      <c r="AK44" s="2161"/>
      <c r="AL44" s="2159"/>
      <c r="AM44" s="2160"/>
      <c r="AN44" s="2160"/>
      <c r="AO44" s="2161"/>
      <c r="AP44" s="2159"/>
      <c r="AQ44" s="2160"/>
      <c r="AR44" s="2160"/>
      <c r="AS44" s="2161"/>
      <c r="AT44" s="1465" t="s">
        <v>479</v>
      </c>
      <c r="AU44" s="1465" t="s">
        <v>480</v>
      </c>
      <c r="AV44" s="1465" t="s">
        <v>479</v>
      </c>
      <c r="AW44" s="1465" t="s">
        <v>480</v>
      </c>
      <c r="AX44" s="1472" t="s">
        <v>442</v>
      </c>
      <c r="AY44" s="2103" t="s">
        <v>443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243</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243</v>
      </c>
      <c r="B47" s="1380" t="s">
        <v>244</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397</v>
      </c>
      <c r="BE47" s="496"/>
      <c r="BF47" s="496" t="str">
        <f>IF(T47="","",T47)</f>
        <v>Территория действия тарифа</v>
      </c>
      <c r="BG47" s="496"/>
      <c r="BH47" s="496"/>
    </row>
    <row customHeight="1" ht="42">
      <c r="A48" s="1380" t="s">
        <v>243</v>
      </c>
      <c r="B48" s="1380" t="s">
        <v>244</v>
      </c>
      <c r="C48" s="1380" t="s">
        <v>245</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482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483</v>
      </c>
      <c r="BE48" s="496"/>
      <c r="BF48" s="496" t="str">
        <f>IF(T48="","",T48)</f>
        <v>Наименование централизованной системы холодного водоснабжения</v>
      </c>
      <c r="BG48" s="496"/>
      <c r="BH48" s="496"/>
    </row>
    <row s="1667" customFormat="1" customHeight="1" ht="0">
      <c r="A49" s="1360" t="s">
        <v>243</v>
      </c>
      <c r="B49" s="1360" t="s">
        <v>244</v>
      </c>
      <c r="C49" s="1360" t="s">
        <v>245</v>
      </c>
      <c r="D49" s="1360" t="s">
        <v>514</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401</v>
      </c>
      <c r="BE49" s="496"/>
      <c r="BF49" s="496" t="str">
        <f>IF(T49="","",T49)</f>
        <v/>
      </c>
      <c r="BG49" s="496"/>
      <c r="BH49" s="496"/>
    </row>
    <row s="1667" customFormat="1" customHeight="1" ht="0">
      <c r="A50" s="1360" t="s">
        <v>243</v>
      </c>
      <c r="B50" s="1360" t="s">
        <v>244</v>
      </c>
      <c r="C50" s="1360" t="s">
        <v>245</v>
      </c>
      <c r="D50" s="1360" t="s">
        <v>514</v>
      </c>
      <c r="E50" s="2090"/>
      <c r="F50" s="2090"/>
      <c r="G50" s="2090"/>
      <c r="H50" s="2090"/>
      <c r="I50" s="2091" t="str">
        <f>S49&amp;".1"</f>
        <v>.1</v>
      </c>
      <c r="J50" s="1360"/>
      <c r="K50" s="1360"/>
      <c r="L50" s="1363" t="s">
        <v>402</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243</v>
      </c>
      <c r="B51" s="1360" t="s">
        <v>244</v>
      </c>
      <c r="C51" s="1360" t="s">
        <v>245</v>
      </c>
      <c r="D51" s="1360" t="s">
        <v>514</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243</v>
      </c>
      <c r="B52" s="1380" t="s">
        <v>244</v>
      </c>
      <c r="C52" s="1380" t="s">
        <v>245</v>
      </c>
      <c r="D52" s="1380" t="s">
        <v>514</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500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501</v>
      </c>
      <c r="AT53" s="1410"/>
      <c r="AU53" s="1513"/>
      <c r="AV53" s="1410"/>
      <c r="AW53" s="1513"/>
      <c r="AX53" s="1410"/>
      <c r="AY53" s="1410"/>
      <c r="AZ53" s="1410"/>
      <c r="BA53" s="1410"/>
      <c r="BB53" s="1414"/>
      <c r="BC53" s="2120"/>
      <c r="BE53" s="496"/>
      <c r="BF53" s="496"/>
      <c r="BG53" s="496"/>
      <c r="BH53" s="496"/>
    </row>
    <row customHeight="1" ht="11.25">
      <c r="A54" s="1380" t="s">
        <v>243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243</v>
      </c>
      <c r="B56" s="1380" t="s">
        <v>244</v>
      </c>
      <c r="C56" s="1380" t="s">
        <v>245</v>
      </c>
      <c r="D56" s="1380" t="s">
        <v>514</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243</v>
      </c>
      <c r="B57" s="1380" t="s">
        <v>244</v>
      </c>
      <c r="C57" s="1380" t="s">
        <v>245</v>
      </c>
      <c r="D57" s="1380" t="s">
        <v>514</v>
      </c>
      <c r="E57" s="2090"/>
      <c r="F57" s="2090"/>
      <c r="G57" s="2090"/>
      <c r="H57" s="2090"/>
      <c r="I57" s="2092"/>
      <c r="J57" s="2091"/>
      <c r="K57" s="1380"/>
      <c r="L57" s="1381"/>
      <c r="P57" s="2093"/>
      <c r="Q57" s="2093"/>
      <c r="R57" s="344"/>
      <c r="S57" s="1295"/>
      <c r="T57" s="268" t="s">
        <v>468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243</v>
      </c>
      <c r="B58" s="1360" t="s">
        <v>244</v>
      </c>
      <c r="C58" s="1360" t="s">
        <v>245</v>
      </c>
      <c r="D58" s="1360" t="s">
        <v>514</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243</v>
      </c>
      <c r="B59" s="1360" t="s">
        <v>244</v>
      </c>
      <c r="C59" s="1360" t="s">
        <v>245</v>
      </c>
      <c r="D59" s="1360" t="s">
        <v>514</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243</v>
      </c>
      <c r="B60" s="1360" t="s">
        <v>244</v>
      </c>
      <c r="C60" s="1360" t="s">
        <v>245</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243</v>
      </c>
      <c r="B61" s="1360" t="s">
        <v>244</v>
      </c>
      <c r="C61" s="1331"/>
      <c r="D61" s="1331"/>
      <c r="E61" s="2090"/>
      <c r="F61" s="2089"/>
      <c r="G61" s="1331"/>
      <c r="H61" s="1331"/>
      <c r="I61" s="1331"/>
      <c r="J61" s="1331"/>
      <c r="K61" s="1331"/>
      <c r="L61" s="1481"/>
      <c r="M61" s="1338"/>
      <c r="N61" s="1338"/>
      <c r="P61" s="1333"/>
      <c r="Q61" s="1334"/>
      <c r="R61" s="1333"/>
      <c r="S61" s="1339"/>
      <c r="T61" s="1342" t="s">
        <v>180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243</v>
      </c>
      <c r="B62" s="1360"/>
      <c r="C62" s="1360"/>
      <c r="D62" s="1360"/>
      <c r="E62" s="2089"/>
      <c r="F62" s="1360"/>
      <c r="G62" s="1360"/>
      <c r="H62" s="1360"/>
      <c r="I62" s="1360"/>
      <c r="J62" s="1360"/>
      <c r="K62" s="1360"/>
      <c r="L62" s="1363"/>
      <c r="M62" s="1338"/>
      <c r="N62" s="1338"/>
      <c r="O62" s="514"/>
      <c r="P62" s="376"/>
      <c r="Q62" s="1361"/>
      <c r="R62" s="376"/>
      <c r="S62" s="1339"/>
      <c r="T62" s="1342" t="s">
        <v>181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188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B7B9D-C392-1EC4-BD3A-3F502C1548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516</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484</v>
      </c>
      <c r="U5" s="280"/>
      <c r="V5" s="2176"/>
      <c r="W5" s="2177"/>
      <c r="X5" s="2177"/>
      <c r="Y5" s="2177"/>
      <c r="Z5" s="2177"/>
      <c r="AA5" s="2177"/>
      <c r="AB5" s="2178"/>
      <c r="AC5" s="2179"/>
      <c r="AD5" s="2180"/>
      <c r="AE5" s="2180"/>
      <c r="AF5" s="2180"/>
      <c r="AG5" s="2180"/>
      <c r="AH5" s="2180"/>
      <c r="AI5" s="2180"/>
      <c r="AJ5" s="2181"/>
      <c r="AK5" s="1273" t="s">
        <v>485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487</v>
      </c>
      <c r="U9" s="359"/>
      <c r="V9" s="359"/>
      <c r="W9" s="359"/>
      <c r="X9" s="359"/>
      <c r="Y9" s="359"/>
      <c r="Z9" s="359"/>
      <c r="AA9" s="359"/>
      <c r="AB9" s="359"/>
      <c r="AC9" s="359"/>
      <c r="AD9" s="359"/>
      <c r="AE9" s="359"/>
      <c r="AF9" s="359"/>
      <c r="AG9" s="359"/>
      <c r="AH9" s="359"/>
      <c r="AI9" s="359"/>
      <c r="AJ9" s="359"/>
      <c r="AK9" s="1273" t="s">
        <v>488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180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№9-142/9(554)</v>
      </c>
      <c r="W29" s="2082"/>
      <c r="X29" s="2082"/>
      <c r="Y29" s="2082"/>
      <c r="Z29" s="2082"/>
      <c r="AA29" s="2082"/>
      <c r="AB29" s="314"/>
      <c r="AC29" s="2082" t="str">
        <f>IF(TITLE_NUMBER_PR_CHANGE="",IF(TITLE_NUMBER_PR="","",TITLE_NUMBER_PR),TITLE_NUMBER_PR_CHANGE)</f>
        <v>№9-142/9(554)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№9-142/9(554)</v>
      </c>
      <c r="W33" s="2082"/>
      <c r="X33" s="2082"/>
      <c r="Y33" s="2082"/>
      <c r="Z33" s="2082"/>
      <c r="AA33" s="2082"/>
      <c r="AB33" s="314"/>
      <c r="AC33" s="2082" t="str">
        <f>IF(TITLE_NUMBER_PR_CHANGE="",IF(TITLE_NUMBER_PR="","",TITLE_NUMBER_PR),TITLE_NUMBER_PR_CHANGE)</f>
        <v>№9-142/9(554)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87</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500" t="s">
        <v>490</v>
      </c>
      <c r="W38" s="2100" t="s">
        <v>431</v>
      </c>
      <c r="X38" s="2102"/>
      <c r="Y38" s="2100" t="s">
        <v>432</v>
      </c>
      <c r="Z38" s="2101"/>
      <c r="AA38" s="2102"/>
      <c r="AB38" s="2112"/>
      <c r="AC38" s="1500" t="s">
        <v>490</v>
      </c>
      <c r="AD38" s="2100" t="s">
        <v>431</v>
      </c>
      <c r="AE38" s="2102"/>
      <c r="AF38" s="2100" t="s">
        <v>432</v>
      </c>
      <c r="AG38" s="2101"/>
      <c r="AH38" s="2102"/>
      <c r="AI38" s="2112"/>
      <c r="AJ38" s="2115"/>
      <c r="AK38" s="1953"/>
    </row>
    <row customHeight="1" ht="86.25">
      <c r="A39" s="1387"/>
      <c r="B39" s="1387" t="s">
        <v>134</v>
      </c>
      <c r="C39" s="1387" t="s">
        <v>135</v>
      </c>
      <c r="D39" s="1387" t="s">
        <v>136</v>
      </c>
      <c r="E39" s="1381" t="s">
        <v>433</v>
      </c>
      <c r="F39" s="1381" t="s">
        <v>434</v>
      </c>
      <c r="G39" s="1381" t="s">
        <v>435</v>
      </c>
      <c r="H39" s="1381"/>
      <c r="I39" s="1381" t="s">
        <v>491</v>
      </c>
      <c r="J39" s="1381" t="s">
        <v>438</v>
      </c>
      <c r="K39" s="1381" t="s">
        <v>492</v>
      </c>
      <c r="L39" s="1381" t="s">
        <v>414</v>
      </c>
      <c r="Q39" s="368"/>
      <c r="R39" s="368"/>
      <c r="S39" s="2107"/>
      <c r="T39" s="2044"/>
      <c r="U39" s="282"/>
      <c r="V39" s="1500" t="s">
        <v>517</v>
      </c>
      <c r="W39" s="1224" t="s">
        <v>518</v>
      </c>
      <c r="X39" s="1224" t="s">
        <v>495</v>
      </c>
      <c r="Y39" s="1506" t="s">
        <v>442</v>
      </c>
      <c r="Z39" s="2103" t="s">
        <v>443</v>
      </c>
      <c r="AA39" s="2104"/>
      <c r="AB39" s="2113"/>
      <c r="AC39" s="1500" t="s">
        <v>517</v>
      </c>
      <c r="AD39" s="1224" t="s">
        <v>518</v>
      </c>
      <c r="AE39" s="1224" t="s">
        <v>495</v>
      </c>
      <c r="AF39" s="1506" t="s">
        <v>442</v>
      </c>
      <c r="AG39" s="2103" t="s">
        <v>443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516</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519</v>
      </c>
      <c r="E44" s="2090"/>
      <c r="F44" s="2090"/>
      <c r="G44" s="2090"/>
      <c r="H44" s="2090"/>
      <c r="I44" s="2091" t="str">
        <f>S43&amp;".1"</f>
        <v>...1</v>
      </c>
      <c r="J44" s="1380"/>
      <c r="K44" s="1380"/>
      <c r="L44" s="1381"/>
      <c r="P44" s="2093">
        <v>1</v>
      </c>
      <c r="Q44" s="1498"/>
      <c r="R44" s="344"/>
      <c r="S44" s="1510" t="str">
        <f>$I44</f>
        <v>...1</v>
      </c>
      <c r="T44" s="266" t="s">
        <v>484</v>
      </c>
      <c r="U44" s="280"/>
      <c r="V44" s="2176"/>
      <c r="W44" s="2177"/>
      <c r="X44" s="2177"/>
      <c r="Y44" s="2177"/>
      <c r="Z44" s="2177"/>
      <c r="AA44" s="2177"/>
      <c r="AB44" s="2178"/>
      <c r="AC44" s="2179"/>
      <c r="AD44" s="2180"/>
      <c r="AE44" s="2180"/>
      <c r="AF44" s="2180"/>
      <c r="AG44" s="2180"/>
      <c r="AH44" s="2180"/>
      <c r="AI44" s="2180"/>
      <c r="AJ44" s="2181"/>
      <c r="AK44" s="1273" t="s">
        <v>485</v>
      </c>
      <c r="AM44" s="496"/>
      <c r="AN44" s="496" t="str">
        <f>IF(T44="","",T44)</f>
        <v>Наименование признака дифференциации</v>
      </c>
      <c r="AO44" s="496"/>
      <c r="AP44" s="496"/>
    </row>
    <row customHeight="1" ht="23.25">
      <c r="A45" s="1380" t="s">
        <v>263</v>
      </c>
      <c r="B45" s="1380" t="s">
        <v>264</v>
      </c>
      <c r="C45" s="1380" t="s">
        <v>265</v>
      </c>
      <c r="D45" s="1380" t="s">
        <v>519</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486</v>
      </c>
      <c r="AM45" s="496"/>
      <c r="AN45" s="496" t="str">
        <f>IF(T45="","",T45)</f>
        <v>Группа потребителей</v>
      </c>
      <c r="AO45" s="496"/>
      <c r="AP45" s="496"/>
    </row>
    <row customHeight="1" ht="23.25">
      <c r="A46" s="1380" t="s">
        <v>263</v>
      </c>
      <c r="B46" s="1380" t="s">
        <v>264</v>
      </c>
      <c r="C46" s="1380" t="s">
        <v>265</v>
      </c>
      <c r="D46" s="1380" t="s">
        <v>519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519</v>
      </c>
      <c r="E48" s="2090"/>
      <c r="F48" s="2090"/>
      <c r="G48" s="2090"/>
      <c r="H48" s="2090"/>
      <c r="I48" s="2092"/>
      <c r="J48" s="2091"/>
      <c r="K48" s="1380"/>
      <c r="L48" s="1381"/>
      <c r="P48" s="2093"/>
      <c r="Q48" s="2093"/>
      <c r="R48" s="344"/>
      <c r="S48" s="1295"/>
      <c r="T48" s="268" t="s">
        <v>487</v>
      </c>
      <c r="U48" s="359"/>
      <c r="V48" s="359"/>
      <c r="W48" s="359"/>
      <c r="X48" s="359"/>
      <c r="Y48" s="359"/>
      <c r="Z48" s="359"/>
      <c r="AA48" s="359"/>
      <c r="AB48" s="359"/>
      <c r="AC48" s="359"/>
      <c r="AD48" s="359"/>
      <c r="AE48" s="359"/>
      <c r="AF48" s="359"/>
      <c r="AG48" s="359"/>
      <c r="AH48" s="359"/>
      <c r="AI48" s="359"/>
      <c r="AJ48" s="359"/>
      <c r="AK48" s="1273" t="s">
        <v>488</v>
      </c>
      <c r="AM48" s="496"/>
      <c r="AN48" s="496" t="str">
        <f>IF(T48="","",T48)</f>
        <v>Добавить значение признака дифференциации</v>
      </c>
      <c r="AO48" s="496"/>
      <c r="AP48" s="496"/>
    </row>
    <row customHeight="1" ht="21">
      <c r="A49" s="1380" t="s">
        <v>263</v>
      </c>
      <c r="B49" s="1380" t="s">
        <v>264</v>
      </c>
      <c r="C49" s="1380" t="s">
        <v>265</v>
      </c>
      <c r="D49" s="1380" t="s">
        <v>519</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519</v>
      </c>
      <c r="E50" s="2090"/>
      <c r="F50" s="2090"/>
      <c r="G50" s="2090"/>
      <c r="H50" s="2089"/>
      <c r="I50" s="1380"/>
      <c r="J50" s="1380"/>
      <c r="K50" s="1380"/>
      <c r="L50" s="1381"/>
      <c r="M50" s="1382"/>
      <c r="N50" s="1382"/>
      <c r="O50" s="533"/>
      <c r="P50" s="348"/>
      <c r="Q50" s="367"/>
      <c r="R50" s="343"/>
      <c r="S50" s="1295"/>
      <c r="T50" s="364" t="s">
        <v>489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180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181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B316B-6706-DBA1-72CC-A4ADC1E2E3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516</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484</v>
      </c>
      <c r="U5" s="280"/>
      <c r="V5" s="2176"/>
      <c r="W5" s="2177"/>
      <c r="X5" s="2177"/>
      <c r="Y5" s="2177"/>
      <c r="Z5" s="2177"/>
      <c r="AA5" s="2177"/>
      <c r="AB5" s="2178"/>
      <c r="AC5" s="2179"/>
      <c r="AD5" s="2180"/>
      <c r="AE5" s="2180"/>
      <c r="AF5" s="2180"/>
      <c r="AG5" s="2180"/>
      <c r="AH5" s="2180"/>
      <c r="AI5" s="2180"/>
      <c r="AJ5" s="2181"/>
      <c r="AK5" s="1273" t="s">
        <v>485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487</v>
      </c>
      <c r="U9" s="359"/>
      <c r="V9" s="359"/>
      <c r="W9" s="359"/>
      <c r="X9" s="359"/>
      <c r="Y9" s="359"/>
      <c r="Z9" s="359"/>
      <c r="AA9" s="359"/>
      <c r="AB9" s="359"/>
      <c r="AC9" s="359"/>
      <c r="AD9" s="359"/>
      <c r="AE9" s="359"/>
      <c r="AF9" s="359"/>
      <c r="AG9" s="359"/>
      <c r="AH9" s="359"/>
      <c r="AI9" s="359"/>
      <c r="AJ9" s="359"/>
      <c r="AK9" s="1273" t="s">
        <v>488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180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№9-142/9(554)</v>
      </c>
      <c r="W29" s="2082"/>
      <c r="X29" s="2082"/>
      <c r="Y29" s="2082"/>
      <c r="Z29" s="2082"/>
      <c r="AA29" s="2082"/>
      <c r="AB29" s="314"/>
      <c r="AC29" s="2082" t="str">
        <f>IF(TITLE_NUMBER_PR_CHANGE="",IF(TITLE_NUMBER_PR="","",TITLE_NUMBER_PR),TITLE_NUMBER_PR_CHANGE)</f>
        <v>№9-142/9(554)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№9-142/9(554)</v>
      </c>
      <c r="W33" s="2082"/>
      <c r="X33" s="2082"/>
      <c r="Y33" s="2082"/>
      <c r="Z33" s="2082"/>
      <c r="AA33" s="2082"/>
      <c r="AB33" s="314"/>
      <c r="AC33" s="2082" t="str">
        <f>IF(TITLE_NUMBER_PR_CHANGE="",IF(TITLE_NUMBER_PR="","",TITLE_NUMBER_PR),TITLE_NUMBER_PR_CHANGE)</f>
        <v>№9-142/9(554)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87</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500" t="s">
        <v>490</v>
      </c>
      <c r="W38" s="2100" t="s">
        <v>431</v>
      </c>
      <c r="X38" s="2102"/>
      <c r="Y38" s="2100" t="s">
        <v>432</v>
      </c>
      <c r="Z38" s="2101"/>
      <c r="AA38" s="2102"/>
      <c r="AB38" s="2112"/>
      <c r="AC38" s="1500" t="s">
        <v>490</v>
      </c>
      <c r="AD38" s="2100" t="s">
        <v>431</v>
      </c>
      <c r="AE38" s="2102"/>
      <c r="AF38" s="2100" t="s">
        <v>432</v>
      </c>
      <c r="AG38" s="2101"/>
      <c r="AH38" s="2102"/>
      <c r="AI38" s="2112"/>
      <c r="AJ38" s="2115"/>
      <c r="AK38" s="1953"/>
    </row>
    <row customHeight="1" ht="86.25">
      <c r="A39" s="1387"/>
      <c r="B39" s="1387" t="s">
        <v>134</v>
      </c>
      <c r="C39" s="1387" t="s">
        <v>135</v>
      </c>
      <c r="D39" s="1387" t="s">
        <v>136</v>
      </c>
      <c r="E39" s="1381" t="s">
        <v>433</v>
      </c>
      <c r="F39" s="1381" t="s">
        <v>434</v>
      </c>
      <c r="G39" s="1381" t="s">
        <v>435</v>
      </c>
      <c r="H39" s="1381"/>
      <c r="I39" s="1381" t="s">
        <v>491</v>
      </c>
      <c r="J39" s="1381" t="s">
        <v>438</v>
      </c>
      <c r="K39" s="1381" t="s">
        <v>492</v>
      </c>
      <c r="L39" s="1381" t="s">
        <v>414</v>
      </c>
      <c r="Q39" s="368"/>
      <c r="R39" s="368"/>
      <c r="S39" s="2107"/>
      <c r="T39" s="2044"/>
      <c r="U39" s="282"/>
      <c r="V39" s="1500" t="s">
        <v>517</v>
      </c>
      <c r="W39" s="1224" t="s">
        <v>518</v>
      </c>
      <c r="X39" s="1224" t="s">
        <v>495</v>
      </c>
      <c r="Y39" s="1506" t="s">
        <v>442</v>
      </c>
      <c r="Z39" s="2103" t="s">
        <v>443</v>
      </c>
      <c r="AA39" s="2104"/>
      <c r="AB39" s="2113"/>
      <c r="AC39" s="1500" t="s">
        <v>517</v>
      </c>
      <c r="AD39" s="1224" t="s">
        <v>518</v>
      </c>
      <c r="AE39" s="1224" t="s">
        <v>495</v>
      </c>
      <c r="AF39" s="1506" t="s">
        <v>442</v>
      </c>
      <c r="AG39" s="2103" t="s">
        <v>443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268</v>
      </c>
      <c r="B42" s="1380" t="s">
        <v>269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268</v>
      </c>
      <c r="B43" s="1380" t="s">
        <v>269</v>
      </c>
      <c r="C43" s="1380" t="s">
        <v>270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516</v>
      </c>
      <c r="AM43" s="496"/>
      <c r="AN43" s="496" t="str">
        <f>IF(T43="","",T43)</f>
        <v>Наименование централизованной системы водоотведения</v>
      </c>
      <c r="AO43" s="496"/>
      <c r="AP43" s="496"/>
    </row>
    <row customHeight="1" ht="23.25">
      <c r="A44" s="1380" t="s">
        <v>268</v>
      </c>
      <c r="B44" s="1380" t="s">
        <v>269</v>
      </c>
      <c r="C44" s="1380" t="s">
        <v>270</v>
      </c>
      <c r="D44" s="1380" t="s">
        <v>520</v>
      </c>
      <c r="E44" s="2090"/>
      <c r="F44" s="2090"/>
      <c r="G44" s="2090"/>
      <c r="H44" s="2090"/>
      <c r="I44" s="2091" t="str">
        <f>S43&amp;".1"</f>
        <v>...1</v>
      </c>
      <c r="J44" s="1380"/>
      <c r="K44" s="1380"/>
      <c r="L44" s="1381"/>
      <c r="P44" s="2093">
        <v>1</v>
      </c>
      <c r="Q44" s="1498"/>
      <c r="R44" s="344"/>
      <c r="S44" s="1510" t="str">
        <f>$I44</f>
        <v>...1</v>
      </c>
      <c r="T44" s="266" t="s">
        <v>484</v>
      </c>
      <c r="U44" s="280"/>
      <c r="V44" s="2176"/>
      <c r="W44" s="2177"/>
      <c r="X44" s="2177"/>
      <c r="Y44" s="2177"/>
      <c r="Z44" s="2177"/>
      <c r="AA44" s="2177"/>
      <c r="AB44" s="2178"/>
      <c r="AC44" s="2179"/>
      <c r="AD44" s="2180"/>
      <c r="AE44" s="2180"/>
      <c r="AF44" s="2180"/>
      <c r="AG44" s="2180"/>
      <c r="AH44" s="2180"/>
      <c r="AI44" s="2180"/>
      <c r="AJ44" s="2181"/>
      <c r="AK44" s="1273" t="s">
        <v>485</v>
      </c>
      <c r="AM44" s="496"/>
      <c r="AN44" s="496" t="str">
        <f>IF(T44="","",T44)</f>
        <v>Наименование признака дифференциации</v>
      </c>
      <c r="AO44" s="496"/>
      <c r="AP44" s="496"/>
    </row>
    <row customHeight="1" ht="23.25">
      <c r="A45" s="1380" t="s">
        <v>268</v>
      </c>
      <c r="B45" s="1380" t="s">
        <v>269</v>
      </c>
      <c r="C45" s="1380" t="s">
        <v>270</v>
      </c>
      <c r="D45" s="1380" t="s">
        <v>520</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486</v>
      </c>
      <c r="AM45" s="496"/>
      <c r="AN45" s="496" t="str">
        <f>IF(T45="","",T45)</f>
        <v>Группа потребителей</v>
      </c>
      <c r="AO45" s="496"/>
      <c r="AP45" s="496"/>
    </row>
    <row customHeight="1" ht="23.25">
      <c r="A46" s="1380" t="s">
        <v>268</v>
      </c>
      <c r="B46" s="1380" t="s">
        <v>269</v>
      </c>
      <c r="C46" s="1380" t="s">
        <v>270</v>
      </c>
      <c r="D46" s="1380" t="s">
        <v>520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268</v>
      </c>
      <c r="B47" s="1380" t="s">
        <v>269</v>
      </c>
      <c r="C47" s="1380" t="s">
        <v>270</v>
      </c>
      <c r="D47" s="1380" t="s">
        <v>520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268</v>
      </c>
      <c r="B48" s="1380" t="s">
        <v>269</v>
      </c>
      <c r="C48" s="1380" t="s">
        <v>270</v>
      </c>
      <c r="D48" s="1380" t="s">
        <v>520</v>
      </c>
      <c r="E48" s="2090"/>
      <c r="F48" s="2090"/>
      <c r="G48" s="2090"/>
      <c r="H48" s="2090"/>
      <c r="I48" s="2092"/>
      <c r="J48" s="2091"/>
      <c r="K48" s="1380"/>
      <c r="L48" s="1381"/>
      <c r="P48" s="2093"/>
      <c r="Q48" s="2093"/>
      <c r="R48" s="344"/>
      <c r="S48" s="1295"/>
      <c r="T48" s="268" t="s">
        <v>487</v>
      </c>
      <c r="U48" s="359"/>
      <c r="V48" s="359"/>
      <c r="W48" s="359"/>
      <c r="X48" s="359"/>
      <c r="Y48" s="359"/>
      <c r="Z48" s="359"/>
      <c r="AA48" s="359"/>
      <c r="AB48" s="359"/>
      <c r="AC48" s="359"/>
      <c r="AD48" s="359"/>
      <c r="AE48" s="359"/>
      <c r="AF48" s="359"/>
      <c r="AG48" s="359"/>
      <c r="AH48" s="359"/>
      <c r="AI48" s="359"/>
      <c r="AJ48" s="359"/>
      <c r="AK48" s="1273" t="s">
        <v>488</v>
      </c>
      <c r="AM48" s="496"/>
      <c r="AN48" s="496" t="str">
        <f>IF(T48="","",T48)</f>
        <v>Добавить значение признака дифференциации</v>
      </c>
      <c r="AO48" s="496"/>
      <c r="AP48" s="496"/>
    </row>
    <row customHeight="1" ht="21">
      <c r="A49" s="1380" t="s">
        <v>268</v>
      </c>
      <c r="B49" s="1380" t="s">
        <v>269</v>
      </c>
      <c r="C49" s="1380" t="s">
        <v>270</v>
      </c>
      <c r="D49" s="1380" t="s">
        <v>520</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268</v>
      </c>
      <c r="B50" s="1380" t="s">
        <v>269</v>
      </c>
      <c r="C50" s="1380" t="s">
        <v>270</v>
      </c>
      <c r="D50" s="1380" t="s">
        <v>520</v>
      </c>
      <c r="E50" s="2090"/>
      <c r="F50" s="2090"/>
      <c r="G50" s="2090"/>
      <c r="H50" s="2089"/>
      <c r="I50" s="1380"/>
      <c r="J50" s="1380"/>
      <c r="K50" s="1380"/>
      <c r="L50" s="1381"/>
      <c r="M50" s="1382"/>
      <c r="N50" s="1382"/>
      <c r="O50" s="533"/>
      <c r="P50" s="348"/>
      <c r="Q50" s="367"/>
      <c r="R50" s="343"/>
      <c r="S50" s="1295"/>
      <c r="T50" s="364" t="s">
        <v>489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268</v>
      </c>
      <c r="B51" s="1360" t="s">
        <v>269</v>
      </c>
      <c r="C51" s="1331"/>
      <c r="D51" s="1331"/>
      <c r="E51" s="2090"/>
      <c r="F51" s="2089"/>
      <c r="G51" s="1331"/>
      <c r="H51" s="1331"/>
      <c r="I51" s="1331"/>
      <c r="J51" s="1331"/>
      <c r="K51" s="1331"/>
      <c r="L51" s="1511"/>
      <c r="M51" s="1338"/>
      <c r="N51" s="1338"/>
      <c r="P51" s="1333"/>
      <c r="Q51" s="1334"/>
      <c r="R51" s="1333"/>
      <c r="S51" s="1339"/>
      <c r="T51" s="1342" t="s">
        <v>180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268</v>
      </c>
      <c r="B52" s="1360"/>
      <c r="C52" s="1360"/>
      <c r="D52" s="1360"/>
      <c r="E52" s="2089"/>
      <c r="F52" s="1360"/>
      <c r="G52" s="1360"/>
      <c r="H52" s="1360"/>
      <c r="I52" s="1360"/>
      <c r="J52" s="1360"/>
      <c r="K52" s="1360"/>
      <c r="L52" s="1363"/>
      <c r="M52" s="1338"/>
      <c r="N52" s="1338"/>
      <c r="O52" s="514"/>
      <c r="P52" s="376"/>
      <c r="Q52" s="1361"/>
      <c r="R52" s="376"/>
      <c r="S52" s="1339"/>
      <c r="T52" s="1342" t="s">
        <v>181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F5443-41FD-F6A9-D6CD-AB23CA85239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516</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500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180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181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413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414</v>
      </c>
      <c r="P24" s="1525"/>
      <c r="Q24" s="1527"/>
      <c r="R24" s="1527"/>
      <c r="AA24" s="1524" t="s">
        <v>416</v>
      </c>
      <c r="AC24" s="1524" t="s">
        <v>417</v>
      </c>
      <c r="AD24" s="1524" t="s">
        <v>469</v>
      </c>
      <c r="AH24" s="1524" t="s">
        <v>469</v>
      </c>
      <c r="AK24" s="1524" t="s">
        <v>505</v>
      </c>
      <c r="AL24" s="1524" t="s">
        <v>469</v>
      </c>
      <c r="AP24" s="1524" t="s">
        <v>469</v>
      </c>
      <c r="AY24" s="1524" t="s">
        <v>416</v>
      </c>
      <c r="BA24" s="1524" t="s">
        <v>417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Северске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тарифного регулирования Томской области</v>
      </c>
      <c r="W31" s="2082"/>
      <c r="X31" s="2082"/>
      <c r="Y31" s="2082"/>
      <c r="Z31" s="2082"/>
      <c r="AA31" s="2082"/>
      <c r="AB31" s="2082"/>
      <c r="AC31" s="314"/>
      <c r="AD31" s="2082" t="str">
        <f>IF(TITLE_NAME_OR_PR_CHANGE="",IF(TITLE_NAME_OR_PR="","",TITLE_NAME_OR_PR),TITLE_NAME_OR_PR_CHANGE)</f>
        <v>Департамент тарифного регулирования Томской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419</v>
      </c>
      <c r="T32" s="2080"/>
      <c r="U32" s="1389"/>
      <c r="V32" s="2081" t="str">
        <f>IF(TITLE_DATE_PR_CHANGE="",IF(TITLE_DATE_PR="","",TITLE_DATE_PR),TITLE_DATE_PR_CHANGE)</f>
        <v>45280.672581018516</v>
      </c>
      <c r="W32" s="2081"/>
      <c r="X32" s="2081"/>
      <c r="Y32" s="2081"/>
      <c r="Z32" s="2081"/>
      <c r="AA32" s="2081"/>
      <c r="AB32" s="2081"/>
      <c r="AC32" s="314"/>
      <c r="AD32" s="2081" t="str">
        <f>IF(TITLE_DATE_PR_CHANGE="",IF(TITLE_DATE_PR="","",TITLE_DATE_PR),TITLE_DATE_PR_CHANGE)</f>
        <v>45280.672581018516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420</v>
      </c>
      <c r="T33" s="2080"/>
      <c r="U33" s="1389"/>
      <c r="V33" s="2082" t="str">
        <f>IF(TITLE_NUMBER_PR_CHANGE="",IF(TITLE_NUMBER_PR="","",TITLE_NUMBER_PR),TITLE_NUMBER_PR_CHANGE)</f>
        <v>№9-142/9(554)</v>
      </c>
      <c r="W33" s="2082"/>
      <c r="X33" s="2082"/>
      <c r="Y33" s="2082"/>
      <c r="Z33" s="2082"/>
      <c r="AA33" s="2082"/>
      <c r="AB33" s="2082"/>
      <c r="AC33" s="314"/>
      <c r="AD33" s="2082" t="str">
        <f>IF(TITLE_NUMBER_PR_CHANGE="",IF(TITLE_NUMBER_PR="","",TITLE_NUMBER_PR),TITLE_NUMBER_PR_CHANGE)</f>
        <v>№9-142/9(554)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Департамента тарифного регулирования Томской области</v>
      </c>
      <c r="W34" s="2082"/>
      <c r="X34" s="2082"/>
      <c r="Y34" s="2082"/>
      <c r="Z34" s="2082"/>
      <c r="AA34" s="2082"/>
      <c r="AB34" s="2082"/>
      <c r="AC34" s="314"/>
      <c r="AD34" s="2082" t="str">
        <f>IF(TITLE_IST_PUB_CHANGE="",IF(TITLE_IST_PUB="","",TITLE_IST_PUB),TITLE_IST_PUB_CHANGE)</f>
        <v>Официальный сайт Департамента тарифного регулирования Томской области</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419</v>
      </c>
      <c r="T36" s="2080"/>
      <c r="U36" s="1389"/>
      <c r="V36" s="2081" t="str">
        <f>IF(TITLE_DATE_PR_CHANGE="",IF(TITLE_DATE_PR="","",TITLE_DATE_PR),TITLE_DATE_PR_CHANGE)</f>
        <v>45280.672581018516</v>
      </c>
      <c r="W36" s="2081"/>
      <c r="X36" s="2081"/>
      <c r="Y36" s="2081"/>
      <c r="Z36" s="2081"/>
      <c r="AA36" s="2081"/>
      <c r="AB36" s="2081"/>
      <c r="AC36" s="314"/>
      <c r="AD36" s="2081" t="str">
        <f>IF(TITLE_DATE_PR_CHANGE="",IF(TITLE_DATE_PR="","",TITLE_DATE_PR),TITLE_DATE_PR_CHANGE)</f>
        <v>45280.672581018516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420</v>
      </c>
      <c r="T37" s="2080"/>
      <c r="U37" s="1389"/>
      <c r="V37" s="2082" t="str">
        <f>IF(TITLE_NUMBER_PR_CHANGE="",IF(TITLE_NUMBER_PR="","",TITLE_NUMBER_PR),TITLE_NUMBER_PR_CHANGE)</f>
        <v>№9-142/9(554)</v>
      </c>
      <c r="W37" s="2082"/>
      <c r="X37" s="2082"/>
      <c r="Y37" s="2082"/>
      <c r="Z37" s="2082"/>
      <c r="AA37" s="2082"/>
      <c r="AB37" s="2082"/>
      <c r="AC37" s="314"/>
      <c r="AD37" s="2082" t="str">
        <f>IF(TITLE_NUMBER_PR_CHANGE="",IF(TITLE_NUMBER_PR="","",TITLE_NUMBER_PR),TITLE_NUMBER_PR_CHANGE)</f>
        <v>№9-142/9(554)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298</v>
      </c>
    </row>
    <row customHeight="1" ht="14.25">
      <c r="Q41" s="272"/>
      <c r="R41" s="368"/>
      <c r="S41" s="2107" t="s">
        <v>87</v>
      </c>
      <c r="T41" s="2044" t="s">
        <v>506</v>
      </c>
      <c r="U41" s="281"/>
      <c r="V41" s="2108" t="s">
        <v>425</v>
      </c>
      <c r="W41" s="2109"/>
      <c r="X41" s="2109"/>
      <c r="Y41" s="2109"/>
      <c r="Z41" s="2109"/>
      <c r="AA41" s="2109"/>
      <c r="AB41" s="2110"/>
      <c r="AC41" s="2111" t="s">
        <v>426</v>
      </c>
      <c r="AD41" s="2155" t="s">
        <v>523</v>
      </c>
      <c r="AE41" s="2128"/>
      <c r="AF41" s="2128"/>
      <c r="AG41" s="2156"/>
      <c r="AH41" s="2155" t="s">
        <v>524</v>
      </c>
      <c r="AI41" s="2128"/>
      <c r="AJ41" s="2128"/>
      <c r="AK41" s="2156"/>
      <c r="AL41" s="2155" t="s">
        <v>525</v>
      </c>
      <c r="AM41" s="2128"/>
      <c r="AN41" s="2128"/>
      <c r="AO41" s="2156"/>
      <c r="AP41" s="2155" t="s">
        <v>510</v>
      </c>
      <c r="AQ41" s="2128"/>
      <c r="AR41" s="2128"/>
      <c r="AS41" s="2156"/>
      <c r="AT41" s="2108" t="s">
        <v>425</v>
      </c>
      <c r="AU41" s="2109"/>
      <c r="AV41" s="2109"/>
      <c r="AW41" s="2109"/>
      <c r="AX41" s="2109"/>
      <c r="AY41" s="2109"/>
      <c r="AZ41" s="2110"/>
      <c r="BA41" s="2111" t="s">
        <v>426</v>
      </c>
      <c r="BB41" s="2114" t="s">
        <v>428</v>
      </c>
      <c r="BC41" s="1953"/>
    </row>
    <row customHeight="1" ht="33.75">
      <c r="Q42" s="272"/>
      <c r="R42" s="368"/>
      <c r="S42" s="2107"/>
      <c r="T42" s="2044"/>
      <c r="U42" s="1026"/>
      <c r="V42" s="2011" t="s">
        <v>511</v>
      </c>
      <c r="W42" s="2012"/>
      <c r="X42" s="2011" t="s">
        <v>512</v>
      </c>
      <c r="Y42" s="2012"/>
      <c r="Z42" s="2126" t="s">
        <v>513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526</v>
      </c>
      <c r="AU42" s="2012"/>
      <c r="AV42" s="2011" t="s">
        <v>527</v>
      </c>
      <c r="AW42" s="2012"/>
      <c r="AX42" s="2126" t="s">
        <v>513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433</v>
      </c>
      <c r="F44" s="1381" t="s">
        <v>434</v>
      </c>
      <c r="G44" s="1381" t="s">
        <v>435</v>
      </c>
      <c r="H44" s="1381" t="s">
        <v>436</v>
      </c>
      <c r="I44" s="1381" t="s">
        <v>437</v>
      </c>
      <c r="J44" s="1381" t="s">
        <v>438</v>
      </c>
      <c r="K44" s="1381" t="s">
        <v>439</v>
      </c>
      <c r="L44" s="1381" t="s">
        <v>414</v>
      </c>
      <c r="Q44" s="272"/>
      <c r="R44" s="368"/>
      <c r="S44" s="2107"/>
      <c r="T44" s="2044"/>
      <c r="U44" s="282"/>
      <c r="V44" s="1496" t="s">
        <v>479</v>
      </c>
      <c r="W44" s="1496" t="s">
        <v>480</v>
      </c>
      <c r="X44" s="1496" t="s">
        <v>479</v>
      </c>
      <c r="Y44" s="1496" t="s">
        <v>480</v>
      </c>
      <c r="Z44" s="1506" t="s">
        <v>442</v>
      </c>
      <c r="AA44" s="2103" t="s">
        <v>443</v>
      </c>
      <c r="AB44" s="2104"/>
      <c r="AC44" s="2113"/>
      <c r="AD44" s="2159"/>
      <c r="AE44" s="2160"/>
      <c r="AF44" s="2160"/>
      <c r="AG44" s="2161"/>
      <c r="AH44" s="2159"/>
      <c r="AI44" s="2160"/>
      <c r="AJ44" s="2160"/>
      <c r="AK44" s="2161"/>
      <c r="AL44" s="2159"/>
      <c r="AM44" s="2160"/>
      <c r="AN44" s="2160"/>
      <c r="AO44" s="2161"/>
      <c r="AP44" s="2159"/>
      <c r="AQ44" s="2160"/>
      <c r="AR44" s="2160"/>
      <c r="AS44" s="2161"/>
      <c r="AT44" s="1496" t="s">
        <v>479</v>
      </c>
      <c r="AU44" s="1496" t="s">
        <v>480</v>
      </c>
      <c r="AV44" s="1496" t="s">
        <v>479</v>
      </c>
      <c r="AW44" s="1496" t="s">
        <v>480</v>
      </c>
      <c r="AX44" s="1506" t="s">
        <v>442</v>
      </c>
      <c r="AY44" s="2103" t="s">
        <v>443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273</v>
      </c>
      <c r="B47" s="1380" t="s">
        <v>274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397</v>
      </c>
      <c r="BE47" s="496"/>
      <c r="BF47" s="496" t="str">
        <f>IF(T47="","",T47)</f>
        <v>Территория действия тарифа</v>
      </c>
      <c r="BG47" s="496"/>
      <c r="BH47" s="496"/>
    </row>
    <row customHeight="1" ht="33.75">
      <c r="A48" s="1380" t="s">
        <v>273</v>
      </c>
      <c r="B48" s="1380" t="s">
        <v>274</v>
      </c>
      <c r="C48" s="1380" t="s">
        <v>275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516</v>
      </c>
      <c r="BE48" s="496"/>
      <c r="BF48" s="496" t="str">
        <f>IF(T48="","",T48)</f>
        <v>Наименование централизованной системы водоотведения</v>
      </c>
      <c r="BG48" s="496"/>
      <c r="BH48" s="496"/>
    </row>
    <row s="1667" customFormat="1" customHeight="1" ht="0">
      <c r="A49" s="1360" t="s">
        <v>273</v>
      </c>
      <c r="B49" s="1360" t="s">
        <v>274</v>
      </c>
      <c r="C49" s="1360" t="s">
        <v>275</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401</v>
      </c>
      <c r="BE49" s="496"/>
      <c r="BF49" s="496" t="str">
        <f>IF(T49="","",T49)</f>
        <v/>
      </c>
      <c r="BG49" s="496"/>
      <c r="BH49" s="496"/>
    </row>
    <row s="1667" customFormat="1" customHeight="1" ht="0">
      <c r="A50" s="1360" t="s">
        <v>273</v>
      </c>
      <c r="B50" s="1360" t="s">
        <v>274</v>
      </c>
      <c r="C50" s="1360" t="s">
        <v>275</v>
      </c>
      <c r="D50" s="1360" t="s">
        <v>528</v>
      </c>
      <c r="E50" s="2090"/>
      <c r="F50" s="2090"/>
      <c r="G50" s="2090"/>
      <c r="H50" s="2090"/>
      <c r="I50" s="2091" t="str">
        <f>S49&amp;".1"</f>
        <v>.1</v>
      </c>
      <c r="J50" s="1360"/>
      <c r="K50" s="1360"/>
      <c r="L50" s="1363" t="s">
        <v>402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273</v>
      </c>
      <c r="B51" s="1360" t="s">
        <v>274</v>
      </c>
      <c r="C51" s="1360" t="s">
        <v>275</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273</v>
      </c>
      <c r="B52" s="1380" t="s">
        <v>274</v>
      </c>
      <c r="C52" s="1380" t="s">
        <v>275</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500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501</v>
      </c>
      <c r="AT53" s="1410"/>
      <c r="AU53" s="1513"/>
      <c r="AV53" s="1410"/>
      <c r="AW53" s="1513"/>
      <c r="AX53" s="1410"/>
      <c r="AY53" s="1410"/>
      <c r="AZ53" s="1410"/>
      <c r="BA53" s="1410"/>
      <c r="BB53" s="1414"/>
      <c r="BC53" s="2120"/>
      <c r="BE53" s="496"/>
      <c r="BF53" s="496"/>
      <c r="BG53" s="496"/>
      <c r="BH53" s="496"/>
    </row>
    <row customHeight="1" ht="11.25">
      <c r="A54" s="1380" t="s">
        <v>273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273</v>
      </c>
      <c r="B56" s="1380" t="s">
        <v>274</v>
      </c>
      <c r="C56" s="1380" t="s">
        <v>275</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273</v>
      </c>
      <c r="B57" s="1380" t="s">
        <v>274</v>
      </c>
      <c r="C57" s="1380" t="s">
        <v>275</v>
      </c>
      <c r="D57" s="1380" t="s">
        <v>528</v>
      </c>
      <c r="E57" s="2090"/>
      <c r="F57" s="2090"/>
      <c r="G57" s="2090"/>
      <c r="H57" s="2090"/>
      <c r="I57" s="2092"/>
      <c r="J57" s="2091"/>
      <c r="K57" s="1380"/>
      <c r="L57" s="1381"/>
      <c r="P57" s="2093"/>
      <c r="Q57" s="2093"/>
      <c r="R57" s="344"/>
      <c r="S57" s="1295"/>
      <c r="T57" s="268" t="s">
        <v>468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273</v>
      </c>
      <c r="B58" s="1360" t="s">
        <v>274</v>
      </c>
      <c r="C58" s="1360" t="s">
        <v>275</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273</v>
      </c>
      <c r="B59" s="1360" t="s">
        <v>274</v>
      </c>
      <c r="C59" s="1360" t="s">
        <v>275</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273</v>
      </c>
      <c r="B60" s="1360" t="s">
        <v>274</v>
      </c>
      <c r="C60" s="1360" t="s">
        <v>275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273</v>
      </c>
      <c r="B61" s="1360" t="s">
        <v>274</v>
      </c>
      <c r="C61" s="1331"/>
      <c r="D61" s="1331"/>
      <c r="E61" s="2090"/>
      <c r="F61" s="2089"/>
      <c r="G61" s="1331"/>
      <c r="H61" s="1331"/>
      <c r="I61" s="1331"/>
      <c r="J61" s="1331"/>
      <c r="K61" s="1331"/>
      <c r="L61" s="1511"/>
      <c r="M61" s="1338"/>
      <c r="N61" s="1338"/>
      <c r="P61" s="1333"/>
      <c r="Q61" s="1334"/>
      <c r="R61" s="1333"/>
      <c r="S61" s="1339"/>
      <c r="T61" s="1342" t="s">
        <v>180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273</v>
      </c>
      <c r="B62" s="1360"/>
      <c r="C62" s="1360"/>
      <c r="D62" s="1360"/>
      <c r="E62" s="2089"/>
      <c r="F62" s="1360"/>
      <c r="G62" s="1360"/>
      <c r="H62" s="1360"/>
      <c r="I62" s="1360"/>
      <c r="J62" s="1360"/>
      <c r="K62" s="1360"/>
      <c r="L62" s="1363"/>
      <c r="M62" s="1338"/>
      <c r="N62" s="1338"/>
      <c r="O62" s="514"/>
      <c r="P62" s="376"/>
      <c r="Q62" s="1361"/>
      <c r="R62" s="376"/>
      <c r="S62" s="1339"/>
      <c r="T62" s="1342" t="s">
        <v>181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188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EDBAE-7441-50B8-376D-9FD52442F8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484</v>
      </c>
      <c r="U5" s="280"/>
      <c r="V5" s="2176"/>
      <c r="W5" s="2177"/>
      <c r="X5" s="2177"/>
      <c r="Y5" s="2177"/>
      <c r="Z5" s="2177"/>
      <c r="AA5" s="2177"/>
      <c r="AB5" s="2178"/>
      <c r="AC5" s="2179"/>
      <c r="AD5" s="2180"/>
      <c r="AE5" s="2180"/>
      <c r="AF5" s="2180"/>
      <c r="AG5" s="2180"/>
      <c r="AH5" s="2180"/>
      <c r="AI5" s="2180"/>
      <c r="AJ5" s="2181"/>
      <c r="AK5" s="1273" t="s">
        <v>485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487</v>
      </c>
      <c r="U9" s="359"/>
      <c r="V9" s="359"/>
      <c r="W9" s="359"/>
      <c r="X9" s="359"/>
      <c r="Y9" s="359"/>
      <c r="Z9" s="359"/>
      <c r="AA9" s="359"/>
      <c r="AB9" s="359"/>
      <c r="AC9" s="359"/>
      <c r="AD9" s="359"/>
      <c r="AE9" s="359"/>
      <c r="AF9" s="359"/>
      <c r="AG9" s="359"/>
      <c r="AH9" s="359"/>
      <c r="AI9" s="359"/>
      <c r="AJ9" s="359"/>
      <c r="AK9" s="1273" t="s">
        <v>488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180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№9-142/9(554)</v>
      </c>
      <c r="W29" s="2082"/>
      <c r="X29" s="2082"/>
      <c r="Y29" s="2082"/>
      <c r="Z29" s="2082"/>
      <c r="AA29" s="2082"/>
      <c r="AB29" s="314"/>
      <c r="AC29" s="2082" t="str">
        <f>IF(TITLE_NUMBER_PR_CHANGE="",IF(TITLE_NUMBER_PR="","",TITLE_NUMBER_PR),TITLE_NUMBER_PR_CHANGE)</f>
        <v>№9-142/9(554)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№9-142/9(554)</v>
      </c>
      <c r="W33" s="2082"/>
      <c r="X33" s="2082"/>
      <c r="Y33" s="2082"/>
      <c r="Z33" s="2082"/>
      <c r="AA33" s="2082"/>
      <c r="AB33" s="314"/>
      <c r="AC33" s="2082" t="str">
        <f>IF(TITLE_NUMBER_PR_CHANGE="",IF(TITLE_NUMBER_PR="","",TITLE_NUMBER_PR),TITLE_NUMBER_PR_CHANGE)</f>
        <v>№9-142/9(554)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87</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500" t="s">
        <v>531</v>
      </c>
      <c r="W38" s="2100" t="s">
        <v>532</v>
      </c>
      <c r="X38" s="2102"/>
      <c r="Y38" s="2100" t="s">
        <v>432</v>
      </c>
      <c r="Z38" s="2101"/>
      <c r="AA38" s="2102"/>
      <c r="AB38" s="2112"/>
      <c r="AC38" s="1500" t="s">
        <v>531</v>
      </c>
      <c r="AD38" s="2100" t="s">
        <v>532</v>
      </c>
      <c r="AE38" s="2102"/>
      <c r="AF38" s="2100" t="s">
        <v>432</v>
      </c>
      <c r="AG38" s="2101"/>
      <c r="AH38" s="2102"/>
      <c r="AI38" s="2112"/>
      <c r="AJ38" s="2115"/>
      <c r="AK38" s="1953"/>
    </row>
    <row customHeight="1" ht="86.25">
      <c r="A39" s="1387"/>
      <c r="B39" s="1387" t="s">
        <v>134</v>
      </c>
      <c r="C39" s="1387" t="s">
        <v>135</v>
      </c>
      <c r="D39" s="1387" t="s">
        <v>136</v>
      </c>
      <c r="E39" s="1381" t="s">
        <v>433</v>
      </c>
      <c r="F39" s="1381" t="s">
        <v>434</v>
      </c>
      <c r="G39" s="1381" t="s">
        <v>435</v>
      </c>
      <c r="H39" s="1381"/>
      <c r="I39" s="1381" t="s">
        <v>491</v>
      </c>
      <c r="J39" s="1381" t="s">
        <v>438</v>
      </c>
      <c r="K39" s="1381" t="s">
        <v>492</v>
      </c>
      <c r="L39" s="1381" t="s">
        <v>414</v>
      </c>
      <c r="Q39" s="368"/>
      <c r="R39" s="368"/>
      <c r="S39" s="2107"/>
      <c r="T39" s="2044"/>
      <c r="U39" s="282"/>
      <c r="V39" s="1500" t="s">
        <v>533</v>
      </c>
      <c r="W39" s="1224" t="s">
        <v>534</v>
      </c>
      <c r="X39" s="1224" t="s">
        <v>535</v>
      </c>
      <c r="Y39" s="1506" t="s">
        <v>442</v>
      </c>
      <c r="Z39" s="2103" t="s">
        <v>443</v>
      </c>
      <c r="AA39" s="2104"/>
      <c r="AB39" s="2113"/>
      <c r="AC39" s="1500" t="s">
        <v>533</v>
      </c>
      <c r="AD39" s="1224" t="s">
        <v>534</v>
      </c>
      <c r="AE39" s="1224" t="s">
        <v>535</v>
      </c>
      <c r="AF39" s="1506" t="s">
        <v>442</v>
      </c>
      <c r="AG39" s="2103" t="s">
        <v>443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248</v>
      </c>
      <c r="B42" s="1380" t="s">
        <v>249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248</v>
      </c>
      <c r="B43" s="1380" t="s">
        <v>249</v>
      </c>
      <c r="C43" s="1380" t="s">
        <v>250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530</v>
      </c>
      <c r="AM43" s="496"/>
      <c r="AN43" s="496" t="str">
        <f>IF(T43="","",T43)</f>
        <v>Наименование централизованной системы горячего водоснабжения</v>
      </c>
      <c r="AO43" s="496"/>
      <c r="AP43" s="496"/>
    </row>
    <row customHeight="1" ht="23.25">
      <c r="A44" s="1380" t="s">
        <v>248</v>
      </c>
      <c r="B44" s="1380" t="s">
        <v>249</v>
      </c>
      <c r="C44" s="1380" t="s">
        <v>250</v>
      </c>
      <c r="D44" s="1380" t="s">
        <v>536</v>
      </c>
      <c r="E44" s="2090"/>
      <c r="F44" s="2090"/>
      <c r="G44" s="2090"/>
      <c r="H44" s="2090"/>
      <c r="I44" s="2091" t="str">
        <f>S43&amp;".1"</f>
        <v>...1</v>
      </c>
      <c r="J44" s="1380"/>
      <c r="K44" s="1380"/>
      <c r="L44" s="1381"/>
      <c r="P44" s="2093">
        <v>1</v>
      </c>
      <c r="Q44" s="1498"/>
      <c r="R44" s="344"/>
      <c r="S44" s="1510" t="str">
        <f>$I44</f>
        <v>...1</v>
      </c>
      <c r="T44" s="266" t="s">
        <v>484</v>
      </c>
      <c r="U44" s="280"/>
      <c r="V44" s="2176"/>
      <c r="W44" s="2177"/>
      <c r="X44" s="2177"/>
      <c r="Y44" s="2177"/>
      <c r="Z44" s="2177"/>
      <c r="AA44" s="2177"/>
      <c r="AB44" s="2178"/>
      <c r="AC44" s="2179"/>
      <c r="AD44" s="2180"/>
      <c r="AE44" s="2180"/>
      <c r="AF44" s="2180"/>
      <c r="AG44" s="2180"/>
      <c r="AH44" s="2180"/>
      <c r="AI44" s="2180"/>
      <c r="AJ44" s="2181"/>
      <c r="AK44" s="1273" t="s">
        <v>485</v>
      </c>
      <c r="AM44" s="496"/>
      <c r="AN44" s="496" t="str">
        <f>IF(T44="","",T44)</f>
        <v>Наименование признака дифференциации</v>
      </c>
      <c r="AO44" s="496"/>
      <c r="AP44" s="496"/>
    </row>
    <row customHeight="1" ht="23.25">
      <c r="A45" s="1380" t="s">
        <v>248</v>
      </c>
      <c r="B45" s="1380" t="s">
        <v>249</v>
      </c>
      <c r="C45" s="1380" t="s">
        <v>250</v>
      </c>
      <c r="D45" s="1380" t="s">
        <v>536</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486</v>
      </c>
      <c r="AM45" s="496"/>
      <c r="AN45" s="496" t="str">
        <f>IF(T45="","",T45)</f>
        <v>Группа потребителей</v>
      </c>
      <c r="AO45" s="496"/>
      <c r="AP45" s="496"/>
    </row>
    <row customHeight="1" ht="23.25">
      <c r="A46" s="1380" t="s">
        <v>248</v>
      </c>
      <c r="B46" s="1380" t="s">
        <v>249</v>
      </c>
      <c r="C46" s="1380" t="s">
        <v>250</v>
      </c>
      <c r="D46" s="1380" t="s">
        <v>536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248</v>
      </c>
      <c r="B47" s="1380" t="s">
        <v>249</v>
      </c>
      <c r="C47" s="1380" t="s">
        <v>250</v>
      </c>
      <c r="D47" s="1380" t="s">
        <v>536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248</v>
      </c>
      <c r="B48" s="1380" t="s">
        <v>249</v>
      </c>
      <c r="C48" s="1380" t="s">
        <v>250</v>
      </c>
      <c r="D48" s="1380" t="s">
        <v>536</v>
      </c>
      <c r="E48" s="2090"/>
      <c r="F48" s="2090"/>
      <c r="G48" s="2090"/>
      <c r="H48" s="2090"/>
      <c r="I48" s="2092"/>
      <c r="J48" s="2091"/>
      <c r="K48" s="1380"/>
      <c r="L48" s="1381"/>
      <c r="P48" s="2093"/>
      <c r="Q48" s="2093"/>
      <c r="R48" s="344"/>
      <c r="S48" s="1295"/>
      <c r="T48" s="268" t="s">
        <v>487</v>
      </c>
      <c r="U48" s="359"/>
      <c r="V48" s="359"/>
      <c r="W48" s="359"/>
      <c r="X48" s="359"/>
      <c r="Y48" s="359"/>
      <c r="Z48" s="359"/>
      <c r="AA48" s="359"/>
      <c r="AB48" s="359"/>
      <c r="AC48" s="359"/>
      <c r="AD48" s="359"/>
      <c r="AE48" s="359"/>
      <c r="AF48" s="359"/>
      <c r="AG48" s="359"/>
      <c r="AH48" s="359"/>
      <c r="AI48" s="359"/>
      <c r="AJ48" s="359"/>
      <c r="AK48" s="1273" t="s">
        <v>488</v>
      </c>
      <c r="AM48" s="496"/>
      <c r="AN48" s="496" t="str">
        <f>IF(T48="","",T48)</f>
        <v>Добавить значение признака дифференциации</v>
      </c>
      <c r="AO48" s="496"/>
      <c r="AP48" s="496"/>
    </row>
    <row customHeight="1" ht="21">
      <c r="A49" s="1380" t="s">
        <v>248</v>
      </c>
      <c r="B49" s="1380" t="s">
        <v>249</v>
      </c>
      <c r="C49" s="1380" t="s">
        <v>250</v>
      </c>
      <c r="D49" s="1380" t="s">
        <v>536</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248</v>
      </c>
      <c r="B50" s="1380" t="s">
        <v>249</v>
      </c>
      <c r="C50" s="1380" t="s">
        <v>250</v>
      </c>
      <c r="D50" s="1380" t="s">
        <v>536</v>
      </c>
      <c r="E50" s="2090"/>
      <c r="F50" s="2090"/>
      <c r="G50" s="2090"/>
      <c r="H50" s="2089"/>
      <c r="I50" s="1380"/>
      <c r="J50" s="1380"/>
      <c r="K50" s="1380"/>
      <c r="L50" s="1381"/>
      <c r="M50" s="1382"/>
      <c r="N50" s="1382"/>
      <c r="O50" s="533"/>
      <c r="P50" s="348"/>
      <c r="Q50" s="367"/>
      <c r="R50" s="343"/>
      <c r="S50" s="1295"/>
      <c r="T50" s="364" t="s">
        <v>489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248</v>
      </c>
      <c r="B51" s="1360" t="s">
        <v>249</v>
      </c>
      <c r="C51" s="1331"/>
      <c r="D51" s="1331"/>
      <c r="E51" s="2090"/>
      <c r="F51" s="2089"/>
      <c r="G51" s="1331"/>
      <c r="H51" s="1331"/>
      <c r="I51" s="1331"/>
      <c r="J51" s="1331"/>
      <c r="K51" s="1331"/>
      <c r="L51" s="1511"/>
      <c r="M51" s="1338"/>
      <c r="N51" s="1338"/>
      <c r="P51" s="1333"/>
      <c r="Q51" s="1334"/>
      <c r="R51" s="1333"/>
      <c r="S51" s="1339"/>
      <c r="T51" s="1342" t="s">
        <v>180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248</v>
      </c>
      <c r="B52" s="1360"/>
      <c r="C52" s="1360"/>
      <c r="D52" s="1360"/>
      <c r="E52" s="2089"/>
      <c r="F52" s="1360"/>
      <c r="G52" s="1360"/>
      <c r="H52" s="1360"/>
      <c r="I52" s="1360"/>
      <c r="J52" s="1360"/>
      <c r="K52" s="1360"/>
      <c r="L52" s="1363"/>
      <c r="M52" s="1338"/>
      <c r="N52" s="1338"/>
      <c r="O52" s="514"/>
      <c r="P52" s="376"/>
      <c r="Q52" s="1361"/>
      <c r="R52" s="376"/>
      <c r="S52" s="1339"/>
      <c r="T52" s="1342" t="s">
        <v>181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722B8-8879-92AB-4131-AD5A6A6469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484</v>
      </c>
      <c r="U5" s="280"/>
      <c r="V5" s="2176"/>
      <c r="W5" s="2177"/>
      <c r="X5" s="2177"/>
      <c r="Y5" s="2177"/>
      <c r="Z5" s="2177"/>
      <c r="AA5" s="2177"/>
      <c r="AB5" s="2178"/>
      <c r="AC5" s="2179"/>
      <c r="AD5" s="2180"/>
      <c r="AE5" s="2180"/>
      <c r="AF5" s="2180"/>
      <c r="AG5" s="2180"/>
      <c r="AH5" s="2180"/>
      <c r="AI5" s="2180"/>
      <c r="AJ5" s="2181"/>
      <c r="AK5" s="1273" t="s">
        <v>485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487</v>
      </c>
      <c r="U9" s="359"/>
      <c r="V9" s="359"/>
      <c r="W9" s="359"/>
      <c r="X9" s="359"/>
      <c r="Y9" s="359"/>
      <c r="Z9" s="359"/>
      <c r="AA9" s="359"/>
      <c r="AB9" s="359"/>
      <c r="AC9" s="359"/>
      <c r="AD9" s="359"/>
      <c r="AE9" s="359"/>
      <c r="AF9" s="359"/>
      <c r="AG9" s="359"/>
      <c r="AH9" s="359"/>
      <c r="AI9" s="359"/>
      <c r="AJ9" s="359"/>
      <c r="AK9" s="1273" t="s">
        <v>488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180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№9-142/9(554)</v>
      </c>
      <c r="W29" s="2082"/>
      <c r="X29" s="2082"/>
      <c r="Y29" s="2082"/>
      <c r="Z29" s="2082"/>
      <c r="AA29" s="2082"/>
      <c r="AB29" s="314"/>
      <c r="AC29" s="2082" t="str">
        <f>IF(TITLE_NUMBER_PR_CHANGE="",IF(TITLE_NUMBER_PR="","",TITLE_NUMBER_PR),TITLE_NUMBER_PR_CHANGE)</f>
        <v>№9-142/9(554)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№9-142/9(554)</v>
      </c>
      <c r="W33" s="2082"/>
      <c r="X33" s="2082"/>
      <c r="Y33" s="2082"/>
      <c r="Z33" s="2082"/>
      <c r="AA33" s="2082"/>
      <c r="AB33" s="314"/>
      <c r="AC33" s="2082" t="str">
        <f>IF(TITLE_NUMBER_PR_CHANGE="",IF(TITLE_NUMBER_PR="","",TITLE_NUMBER_PR),TITLE_NUMBER_PR_CHANGE)</f>
        <v>№9-142/9(554)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87</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500" t="s">
        <v>531</v>
      </c>
      <c r="W38" s="2100" t="s">
        <v>532</v>
      </c>
      <c r="X38" s="2102"/>
      <c r="Y38" s="2100" t="s">
        <v>432</v>
      </c>
      <c r="Z38" s="2101"/>
      <c r="AA38" s="2102"/>
      <c r="AB38" s="2112"/>
      <c r="AC38" s="1500" t="s">
        <v>531</v>
      </c>
      <c r="AD38" s="2100" t="s">
        <v>532</v>
      </c>
      <c r="AE38" s="2102"/>
      <c r="AF38" s="2100" t="s">
        <v>432</v>
      </c>
      <c r="AG38" s="2101"/>
      <c r="AH38" s="2102"/>
      <c r="AI38" s="2112"/>
      <c r="AJ38" s="2115"/>
      <c r="AK38" s="1953"/>
    </row>
    <row customHeight="1" ht="86.25">
      <c r="A39" s="1387"/>
      <c r="B39" s="1387" t="s">
        <v>134</v>
      </c>
      <c r="C39" s="1387" t="s">
        <v>135</v>
      </c>
      <c r="D39" s="1387" t="s">
        <v>136</v>
      </c>
      <c r="E39" s="1381" t="s">
        <v>433</v>
      </c>
      <c r="F39" s="1381" t="s">
        <v>434</v>
      </c>
      <c r="G39" s="1381" t="s">
        <v>435</v>
      </c>
      <c r="H39" s="1381"/>
      <c r="I39" s="1381" t="s">
        <v>491</v>
      </c>
      <c r="J39" s="1381" t="s">
        <v>438</v>
      </c>
      <c r="K39" s="1381" t="s">
        <v>492</v>
      </c>
      <c r="L39" s="1381" t="s">
        <v>414</v>
      </c>
      <c r="Q39" s="368"/>
      <c r="R39" s="368"/>
      <c r="S39" s="2107"/>
      <c r="T39" s="2044"/>
      <c r="U39" s="282"/>
      <c r="V39" s="1500" t="s">
        <v>533</v>
      </c>
      <c r="W39" s="1224" t="s">
        <v>534</v>
      </c>
      <c r="X39" s="1224" t="s">
        <v>535</v>
      </c>
      <c r="Y39" s="1506" t="s">
        <v>442</v>
      </c>
      <c r="Z39" s="2103" t="s">
        <v>443</v>
      </c>
      <c r="AA39" s="2104"/>
      <c r="AB39" s="2113"/>
      <c r="AC39" s="1500" t="s">
        <v>533</v>
      </c>
      <c r="AD39" s="1224" t="s">
        <v>534</v>
      </c>
      <c r="AE39" s="1224" t="s">
        <v>535</v>
      </c>
      <c r="AF39" s="1506" t="s">
        <v>442</v>
      </c>
      <c r="AG39" s="2103" t="s">
        <v>443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248</v>
      </c>
      <c r="B42" s="1380" t="s">
        <v>249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248</v>
      </c>
      <c r="B43" s="1380" t="s">
        <v>249</v>
      </c>
      <c r="C43" s="1380" t="s">
        <v>250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530</v>
      </c>
      <c r="AM43" s="496"/>
      <c r="AN43" s="496" t="str">
        <f>IF(T43="","",T43)</f>
        <v>Наименование централизованной системы горячего водоснабжения</v>
      </c>
      <c r="AO43" s="496"/>
      <c r="AP43" s="496"/>
    </row>
    <row customHeight="1" ht="23.25">
      <c r="A44" s="1380" t="s">
        <v>248</v>
      </c>
      <c r="B44" s="1380" t="s">
        <v>249</v>
      </c>
      <c r="C44" s="1380" t="s">
        <v>250</v>
      </c>
      <c r="D44" s="1380" t="s">
        <v>536</v>
      </c>
      <c r="E44" s="2090"/>
      <c r="F44" s="2090"/>
      <c r="G44" s="2090"/>
      <c r="H44" s="2090"/>
      <c r="I44" s="2091" t="str">
        <f>S43&amp;".1"</f>
        <v>...1</v>
      </c>
      <c r="J44" s="1380"/>
      <c r="K44" s="1380"/>
      <c r="L44" s="1381"/>
      <c r="P44" s="2093">
        <v>1</v>
      </c>
      <c r="Q44" s="1498"/>
      <c r="R44" s="344"/>
      <c r="S44" s="1510" t="str">
        <f>$I44</f>
        <v>...1</v>
      </c>
      <c r="T44" s="266" t="s">
        <v>484</v>
      </c>
      <c r="U44" s="280"/>
      <c r="V44" s="2176"/>
      <c r="W44" s="2177"/>
      <c r="X44" s="2177"/>
      <c r="Y44" s="2177"/>
      <c r="Z44" s="2177"/>
      <c r="AA44" s="2177"/>
      <c r="AB44" s="2178"/>
      <c r="AC44" s="2179"/>
      <c r="AD44" s="2180"/>
      <c r="AE44" s="2180"/>
      <c r="AF44" s="2180"/>
      <c r="AG44" s="2180"/>
      <c r="AH44" s="2180"/>
      <c r="AI44" s="2180"/>
      <c r="AJ44" s="2181"/>
      <c r="AK44" s="1273" t="s">
        <v>485</v>
      </c>
      <c r="AM44" s="496"/>
      <c r="AN44" s="496" t="str">
        <f>IF(T44="","",T44)</f>
        <v>Наименование признака дифференциации</v>
      </c>
      <c r="AO44" s="496"/>
      <c r="AP44" s="496"/>
    </row>
    <row customHeight="1" ht="23.25">
      <c r="A45" s="1380" t="s">
        <v>248</v>
      </c>
      <c r="B45" s="1380" t="s">
        <v>249</v>
      </c>
      <c r="C45" s="1380" t="s">
        <v>250</v>
      </c>
      <c r="D45" s="1380" t="s">
        <v>536</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486</v>
      </c>
      <c r="AM45" s="496"/>
      <c r="AN45" s="496" t="str">
        <f>IF(T45="","",T45)</f>
        <v>Группа потребителей</v>
      </c>
      <c r="AO45" s="496"/>
      <c r="AP45" s="496"/>
    </row>
    <row customHeight="1" ht="23.25">
      <c r="A46" s="1380" t="s">
        <v>248</v>
      </c>
      <c r="B46" s="1380" t="s">
        <v>249</v>
      </c>
      <c r="C46" s="1380" t="s">
        <v>250</v>
      </c>
      <c r="D46" s="1380" t="s">
        <v>536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248</v>
      </c>
      <c r="B47" s="1380" t="s">
        <v>249</v>
      </c>
      <c r="C47" s="1380" t="s">
        <v>250</v>
      </c>
      <c r="D47" s="1380" t="s">
        <v>536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248</v>
      </c>
      <c r="B48" s="1380" t="s">
        <v>249</v>
      </c>
      <c r="C48" s="1380" t="s">
        <v>250</v>
      </c>
      <c r="D48" s="1380" t="s">
        <v>536</v>
      </c>
      <c r="E48" s="2090"/>
      <c r="F48" s="2090"/>
      <c r="G48" s="2090"/>
      <c r="H48" s="2090"/>
      <c r="I48" s="2092"/>
      <c r="J48" s="2091"/>
      <c r="K48" s="1380"/>
      <c r="L48" s="1381"/>
      <c r="P48" s="2093"/>
      <c r="Q48" s="2093"/>
      <c r="R48" s="344"/>
      <c r="S48" s="1295"/>
      <c r="T48" s="268" t="s">
        <v>487</v>
      </c>
      <c r="U48" s="359"/>
      <c r="V48" s="359"/>
      <c r="W48" s="359"/>
      <c r="X48" s="359"/>
      <c r="Y48" s="359"/>
      <c r="Z48" s="359"/>
      <c r="AA48" s="359"/>
      <c r="AB48" s="359"/>
      <c r="AC48" s="359"/>
      <c r="AD48" s="359"/>
      <c r="AE48" s="359"/>
      <c r="AF48" s="359"/>
      <c r="AG48" s="359"/>
      <c r="AH48" s="359"/>
      <c r="AI48" s="359"/>
      <c r="AJ48" s="359"/>
      <c r="AK48" s="1273" t="s">
        <v>488</v>
      </c>
      <c r="AM48" s="496"/>
      <c r="AN48" s="496" t="str">
        <f>IF(T48="","",T48)</f>
        <v>Добавить значение признака дифференциации</v>
      </c>
      <c r="AO48" s="496"/>
      <c r="AP48" s="496"/>
    </row>
    <row customHeight="1" ht="21">
      <c r="A49" s="1380" t="s">
        <v>248</v>
      </c>
      <c r="B49" s="1380" t="s">
        <v>249</v>
      </c>
      <c r="C49" s="1380" t="s">
        <v>250</v>
      </c>
      <c r="D49" s="1380" t="s">
        <v>536</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248</v>
      </c>
      <c r="B50" s="1380" t="s">
        <v>249</v>
      </c>
      <c r="C50" s="1380" t="s">
        <v>250</v>
      </c>
      <c r="D50" s="1380" t="s">
        <v>536</v>
      </c>
      <c r="E50" s="2090"/>
      <c r="F50" s="2090"/>
      <c r="G50" s="2090"/>
      <c r="H50" s="2089"/>
      <c r="I50" s="1380"/>
      <c r="J50" s="1380"/>
      <c r="K50" s="1380"/>
      <c r="L50" s="1381"/>
      <c r="M50" s="1382"/>
      <c r="N50" s="1382"/>
      <c r="O50" s="533"/>
      <c r="P50" s="348"/>
      <c r="Q50" s="367"/>
      <c r="R50" s="343"/>
      <c r="S50" s="1295"/>
      <c r="T50" s="364" t="s">
        <v>489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248</v>
      </c>
      <c r="B51" s="1360" t="s">
        <v>249</v>
      </c>
      <c r="C51" s="1331"/>
      <c r="D51" s="1331"/>
      <c r="E51" s="2090"/>
      <c r="F51" s="2089"/>
      <c r="G51" s="1331"/>
      <c r="H51" s="1331"/>
      <c r="I51" s="1331"/>
      <c r="J51" s="1331"/>
      <c r="K51" s="1331"/>
      <c r="L51" s="1511"/>
      <c r="M51" s="1338"/>
      <c r="N51" s="1338"/>
      <c r="P51" s="1333"/>
      <c r="Q51" s="1334"/>
      <c r="R51" s="1333"/>
      <c r="S51" s="1339"/>
      <c r="T51" s="1342" t="s">
        <v>180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248</v>
      </c>
      <c r="B52" s="1360"/>
      <c r="C52" s="1360"/>
      <c r="D52" s="1360"/>
      <c r="E52" s="2089"/>
      <c r="F52" s="1360"/>
      <c r="G52" s="1360"/>
      <c r="H52" s="1360"/>
      <c r="I52" s="1360"/>
      <c r="J52" s="1360"/>
      <c r="K52" s="1360"/>
      <c r="L52" s="1363"/>
      <c r="M52" s="1338"/>
      <c r="N52" s="1338"/>
      <c r="O52" s="514"/>
      <c r="P52" s="376"/>
      <c r="Q52" s="1361"/>
      <c r="R52" s="376"/>
      <c r="S52" s="1339"/>
      <c r="T52" s="1342" t="s">
        <v>181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57002-C5D4-7EA7-9EEC-88441122C1F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530</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500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180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181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413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414</v>
      </c>
      <c r="P24" s="1525"/>
      <c r="Q24" s="1527"/>
      <c r="R24" s="1527"/>
      <c r="AA24" s="1524" t="s">
        <v>416</v>
      </c>
      <c r="AC24" s="1524" t="s">
        <v>417</v>
      </c>
      <c r="AD24" s="1524" t="s">
        <v>469</v>
      </c>
      <c r="AH24" s="1524" t="s">
        <v>469</v>
      </c>
      <c r="AK24" s="1524" t="s">
        <v>505</v>
      </c>
      <c r="AL24" s="1524" t="s">
        <v>469</v>
      </c>
      <c r="AP24" s="1524" t="s">
        <v>469</v>
      </c>
      <c r="AY24" s="1524" t="s">
        <v>416</v>
      </c>
      <c r="BA24" s="1524" t="s">
        <v>417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Северске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тарифного регулирования Томской области</v>
      </c>
      <c r="W31" s="2082"/>
      <c r="X31" s="2082"/>
      <c r="Y31" s="2082"/>
      <c r="Z31" s="2082"/>
      <c r="AA31" s="2082"/>
      <c r="AB31" s="2082"/>
      <c r="AC31" s="314"/>
      <c r="AD31" s="2082" t="str">
        <f>IF(TITLE_NAME_OR_PR_CHANGE="",IF(TITLE_NAME_OR_PR="","",TITLE_NAME_OR_PR),TITLE_NAME_OR_PR_CHANGE)</f>
        <v>Департамент тарифного регулирования Томской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419</v>
      </c>
      <c r="T32" s="2080"/>
      <c r="U32" s="1389"/>
      <c r="V32" s="2081" t="str">
        <f>IF(TITLE_DATE_PR_CHANGE="",IF(TITLE_DATE_PR="","",TITLE_DATE_PR),TITLE_DATE_PR_CHANGE)</f>
        <v>45280.672581018516</v>
      </c>
      <c r="W32" s="2081"/>
      <c r="X32" s="2081"/>
      <c r="Y32" s="2081"/>
      <c r="Z32" s="2081"/>
      <c r="AA32" s="2081"/>
      <c r="AB32" s="2081"/>
      <c r="AC32" s="314"/>
      <c r="AD32" s="2081" t="str">
        <f>IF(TITLE_DATE_PR_CHANGE="",IF(TITLE_DATE_PR="","",TITLE_DATE_PR),TITLE_DATE_PR_CHANGE)</f>
        <v>45280.672581018516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420</v>
      </c>
      <c r="T33" s="2080"/>
      <c r="U33" s="1389"/>
      <c r="V33" s="2082" t="str">
        <f>IF(TITLE_NUMBER_PR_CHANGE="",IF(TITLE_NUMBER_PR="","",TITLE_NUMBER_PR),TITLE_NUMBER_PR_CHANGE)</f>
        <v>№9-142/9(554)</v>
      </c>
      <c r="W33" s="2082"/>
      <c r="X33" s="2082"/>
      <c r="Y33" s="2082"/>
      <c r="Z33" s="2082"/>
      <c r="AA33" s="2082"/>
      <c r="AB33" s="2082"/>
      <c r="AC33" s="314"/>
      <c r="AD33" s="2082" t="str">
        <f>IF(TITLE_NUMBER_PR_CHANGE="",IF(TITLE_NUMBER_PR="","",TITLE_NUMBER_PR),TITLE_NUMBER_PR_CHANGE)</f>
        <v>№9-142/9(554)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Департамента тарифного регулирования Томской области</v>
      </c>
      <c r="W34" s="2082"/>
      <c r="X34" s="2082"/>
      <c r="Y34" s="2082"/>
      <c r="Z34" s="2082"/>
      <c r="AA34" s="2082"/>
      <c r="AB34" s="2082"/>
      <c r="AC34" s="314"/>
      <c r="AD34" s="2082" t="str">
        <f>IF(TITLE_IST_PUB_CHANGE="",IF(TITLE_IST_PUB="","",TITLE_IST_PUB),TITLE_IST_PUB_CHANGE)</f>
        <v>Официальный сайт Департамента тарифного регулирования Томской области</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419</v>
      </c>
      <c r="T36" s="2080"/>
      <c r="U36" s="1389"/>
      <c r="V36" s="2081" t="str">
        <f>IF(TITLE_DATE_PR_CHANGE="",IF(TITLE_DATE_PR="","",TITLE_DATE_PR),TITLE_DATE_PR_CHANGE)</f>
        <v>45280.672581018516</v>
      </c>
      <c r="W36" s="2081"/>
      <c r="X36" s="2081"/>
      <c r="Y36" s="2081"/>
      <c r="Z36" s="2081"/>
      <c r="AA36" s="2081"/>
      <c r="AB36" s="2081"/>
      <c r="AC36" s="314"/>
      <c r="AD36" s="2081" t="str">
        <f>IF(TITLE_DATE_PR_CHANGE="",IF(TITLE_DATE_PR="","",TITLE_DATE_PR),TITLE_DATE_PR_CHANGE)</f>
        <v>45280.672581018516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420</v>
      </c>
      <c r="T37" s="2080"/>
      <c r="U37" s="1389"/>
      <c r="V37" s="2082" t="str">
        <f>IF(TITLE_NUMBER_PR_CHANGE="",IF(TITLE_NUMBER_PR="","",TITLE_NUMBER_PR),TITLE_NUMBER_PR_CHANGE)</f>
        <v>№9-142/9(554)</v>
      </c>
      <c r="W37" s="2082"/>
      <c r="X37" s="2082"/>
      <c r="Y37" s="2082"/>
      <c r="Z37" s="2082"/>
      <c r="AA37" s="2082"/>
      <c r="AB37" s="2082"/>
      <c r="AC37" s="314"/>
      <c r="AD37" s="2082" t="str">
        <f>IF(TITLE_NUMBER_PR_CHANGE="",IF(TITLE_NUMBER_PR="","",TITLE_NUMBER_PR),TITLE_NUMBER_PR_CHANGE)</f>
        <v>№9-142/9(554)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298</v>
      </c>
    </row>
    <row customHeight="1" ht="14.25">
      <c r="Q41" s="272"/>
      <c r="R41" s="368"/>
      <c r="S41" s="2107" t="s">
        <v>87</v>
      </c>
      <c r="T41" s="2044" t="s">
        <v>506</v>
      </c>
      <c r="U41" s="281"/>
      <c r="V41" s="2108" t="s">
        <v>425</v>
      </c>
      <c r="W41" s="2109"/>
      <c r="X41" s="2109"/>
      <c r="Y41" s="2109"/>
      <c r="Z41" s="2109"/>
      <c r="AA41" s="2109"/>
      <c r="AB41" s="2110"/>
      <c r="AC41" s="2111" t="s">
        <v>426</v>
      </c>
      <c r="AD41" s="2155" t="s">
        <v>507</v>
      </c>
      <c r="AE41" s="2128"/>
      <c r="AF41" s="2128"/>
      <c r="AG41" s="2156"/>
      <c r="AH41" s="2155" t="s">
        <v>508</v>
      </c>
      <c r="AI41" s="2128"/>
      <c r="AJ41" s="2128"/>
      <c r="AK41" s="2156"/>
      <c r="AL41" s="2155" t="s">
        <v>509</v>
      </c>
      <c r="AM41" s="2128"/>
      <c r="AN41" s="2128"/>
      <c r="AO41" s="2156"/>
      <c r="AP41" s="2155" t="s">
        <v>510</v>
      </c>
      <c r="AQ41" s="2128"/>
      <c r="AR41" s="2128"/>
      <c r="AS41" s="2156"/>
      <c r="AT41" s="2108" t="s">
        <v>425</v>
      </c>
      <c r="AU41" s="2109"/>
      <c r="AV41" s="2109"/>
      <c r="AW41" s="2109"/>
      <c r="AX41" s="2109"/>
      <c r="AY41" s="2109"/>
      <c r="AZ41" s="2110"/>
      <c r="BA41" s="2111" t="s">
        <v>426</v>
      </c>
      <c r="BB41" s="2114" t="s">
        <v>428</v>
      </c>
      <c r="BC41" s="1953"/>
    </row>
    <row customHeight="1" ht="33.75">
      <c r="Q42" s="272"/>
      <c r="R42" s="368"/>
      <c r="S42" s="2107"/>
      <c r="T42" s="2044"/>
      <c r="U42" s="1026"/>
      <c r="V42" s="2011" t="s">
        <v>511</v>
      </c>
      <c r="W42" s="2012"/>
      <c r="X42" s="2011" t="s">
        <v>512</v>
      </c>
      <c r="Y42" s="2012"/>
      <c r="Z42" s="2126" t="s">
        <v>513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511</v>
      </c>
      <c r="AU42" s="2012"/>
      <c r="AV42" s="2011" t="s">
        <v>512</v>
      </c>
      <c r="AW42" s="2012"/>
      <c r="AX42" s="2126" t="s">
        <v>513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433</v>
      </c>
      <c r="F44" s="1381" t="s">
        <v>434</v>
      </c>
      <c r="G44" s="1381" t="s">
        <v>435</v>
      </c>
      <c r="H44" s="1381" t="s">
        <v>436</v>
      </c>
      <c r="I44" s="1381" t="s">
        <v>437</v>
      </c>
      <c r="J44" s="1381" t="s">
        <v>438</v>
      </c>
      <c r="K44" s="1381" t="s">
        <v>439</v>
      </c>
      <c r="L44" s="1381" t="s">
        <v>414</v>
      </c>
      <c r="Q44" s="272"/>
      <c r="R44" s="368"/>
      <c r="S44" s="2107"/>
      <c r="T44" s="2044"/>
      <c r="U44" s="282"/>
      <c r="V44" s="1496" t="s">
        <v>479</v>
      </c>
      <c r="W44" s="1496" t="s">
        <v>480</v>
      </c>
      <c r="X44" s="1496" t="s">
        <v>479</v>
      </c>
      <c r="Y44" s="1496" t="s">
        <v>480</v>
      </c>
      <c r="Z44" s="1506" t="s">
        <v>442</v>
      </c>
      <c r="AA44" s="2103" t="s">
        <v>443</v>
      </c>
      <c r="AB44" s="2104"/>
      <c r="AC44" s="2113"/>
      <c r="AD44" s="2159"/>
      <c r="AE44" s="2160"/>
      <c r="AF44" s="2160"/>
      <c r="AG44" s="2161"/>
      <c r="AH44" s="2159"/>
      <c r="AI44" s="2160"/>
      <c r="AJ44" s="2160"/>
      <c r="AK44" s="2161"/>
      <c r="AL44" s="2159"/>
      <c r="AM44" s="2160"/>
      <c r="AN44" s="2160"/>
      <c r="AO44" s="2161"/>
      <c r="AP44" s="2159"/>
      <c r="AQ44" s="2160"/>
      <c r="AR44" s="2160"/>
      <c r="AS44" s="2161"/>
      <c r="AT44" s="1496" t="s">
        <v>479</v>
      </c>
      <c r="AU44" s="1496" t="s">
        <v>480</v>
      </c>
      <c r="AV44" s="1496" t="s">
        <v>479</v>
      </c>
      <c r="AW44" s="1496" t="s">
        <v>480</v>
      </c>
      <c r="AX44" s="1506" t="s">
        <v>442</v>
      </c>
      <c r="AY44" s="2103" t="s">
        <v>443</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258</v>
      </c>
      <c r="B47" s="1380" t="s">
        <v>259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397</v>
      </c>
      <c r="BE47" s="496"/>
      <c r="BF47" s="496" t="str">
        <f>IF(T47="","",T47)</f>
        <v>Территория действия тарифа</v>
      </c>
      <c r="BG47" s="496"/>
      <c r="BH47" s="496"/>
    </row>
    <row customHeight="1" ht="33.75">
      <c r="A48" s="1380" t="s">
        <v>258</v>
      </c>
      <c r="B48" s="1380" t="s">
        <v>259</v>
      </c>
      <c r="C48" s="1380" t="s">
        <v>260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530</v>
      </c>
      <c r="BE48" s="496"/>
      <c r="BF48" s="496" t="str">
        <f>IF(T48="","",T48)</f>
        <v>Наименование централизованной системы горячего водоснабжения</v>
      </c>
      <c r="BG48" s="496"/>
      <c r="BH48" s="496"/>
    </row>
    <row s="1667" customFormat="1" customHeight="1" ht="0">
      <c r="A49" s="1360" t="s">
        <v>258</v>
      </c>
      <c r="B49" s="1360" t="s">
        <v>259</v>
      </c>
      <c r="C49" s="1360" t="s">
        <v>260</v>
      </c>
      <c r="D49" s="1360" t="s">
        <v>537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401</v>
      </c>
      <c r="BE49" s="496"/>
      <c r="BF49" s="496" t="str">
        <f>IF(T49="","",T49)</f>
        <v/>
      </c>
      <c r="BG49" s="496"/>
      <c r="BH49" s="496"/>
    </row>
    <row s="1667" customFormat="1" customHeight="1" ht="0">
      <c r="A50" s="1360" t="s">
        <v>258</v>
      </c>
      <c r="B50" s="1360" t="s">
        <v>259</v>
      </c>
      <c r="C50" s="1360" t="s">
        <v>260</v>
      </c>
      <c r="D50" s="1360" t="s">
        <v>537</v>
      </c>
      <c r="E50" s="2090"/>
      <c r="F50" s="2090"/>
      <c r="G50" s="2090"/>
      <c r="H50" s="2090"/>
      <c r="I50" s="2091" t="str">
        <f>S49&amp;".1"</f>
        <v>.1</v>
      </c>
      <c r="J50" s="1360"/>
      <c r="K50" s="1360"/>
      <c r="L50" s="1363" t="s">
        <v>402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258</v>
      </c>
      <c r="B51" s="1360" t="s">
        <v>259</v>
      </c>
      <c r="C51" s="1360" t="s">
        <v>260</v>
      </c>
      <c r="D51" s="1360" t="s">
        <v>537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258</v>
      </c>
      <c r="B52" s="1380" t="s">
        <v>259</v>
      </c>
      <c r="C52" s="1380" t="s">
        <v>260</v>
      </c>
      <c r="D52" s="1380" t="s">
        <v>537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500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501</v>
      </c>
      <c r="AT53" s="1410"/>
      <c r="AU53" s="1513"/>
      <c r="AV53" s="1410"/>
      <c r="AW53" s="1513"/>
      <c r="AX53" s="1410"/>
      <c r="AY53" s="1410"/>
      <c r="AZ53" s="1410"/>
      <c r="BA53" s="1410"/>
      <c r="BB53" s="1414"/>
      <c r="BC53" s="2120"/>
      <c r="BE53" s="496"/>
      <c r="BF53" s="496"/>
      <c r="BG53" s="496"/>
      <c r="BH53" s="496"/>
    </row>
    <row customHeight="1" ht="11.25">
      <c r="A54" s="1380" t="s">
        <v>258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258</v>
      </c>
      <c r="B56" s="1380" t="s">
        <v>259</v>
      </c>
      <c r="C56" s="1380" t="s">
        <v>260</v>
      </c>
      <c r="D56" s="1380" t="s">
        <v>537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258</v>
      </c>
      <c r="B57" s="1380" t="s">
        <v>259</v>
      </c>
      <c r="C57" s="1380" t="s">
        <v>260</v>
      </c>
      <c r="D57" s="1380" t="s">
        <v>537</v>
      </c>
      <c r="E57" s="2090"/>
      <c r="F57" s="2090"/>
      <c r="G57" s="2090"/>
      <c r="H57" s="2090"/>
      <c r="I57" s="2092"/>
      <c r="J57" s="2091"/>
      <c r="K57" s="1380"/>
      <c r="L57" s="1381"/>
      <c r="P57" s="2093"/>
      <c r="Q57" s="2093"/>
      <c r="R57" s="344"/>
      <c r="S57" s="1295"/>
      <c r="T57" s="268" t="s">
        <v>468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258</v>
      </c>
      <c r="B58" s="1360" t="s">
        <v>259</v>
      </c>
      <c r="C58" s="1360" t="s">
        <v>260</v>
      </c>
      <c r="D58" s="1360" t="s">
        <v>537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258</v>
      </c>
      <c r="B59" s="1360" t="s">
        <v>259</v>
      </c>
      <c r="C59" s="1360" t="s">
        <v>260</v>
      </c>
      <c r="D59" s="1360" t="s">
        <v>537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258</v>
      </c>
      <c r="B60" s="1360" t="s">
        <v>259</v>
      </c>
      <c r="C60" s="1360" t="s">
        <v>260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258</v>
      </c>
      <c r="B61" s="1360" t="s">
        <v>259</v>
      </c>
      <c r="C61" s="1331"/>
      <c r="D61" s="1331"/>
      <c r="E61" s="2090"/>
      <c r="F61" s="2089"/>
      <c r="G61" s="1331"/>
      <c r="H61" s="1331"/>
      <c r="I61" s="1331"/>
      <c r="J61" s="1331"/>
      <c r="K61" s="1331"/>
      <c r="L61" s="1511"/>
      <c r="M61" s="1338"/>
      <c r="N61" s="1338"/>
      <c r="P61" s="1333"/>
      <c r="Q61" s="1334"/>
      <c r="R61" s="1333"/>
      <c r="S61" s="1339"/>
      <c r="T61" s="1342" t="s">
        <v>180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258</v>
      </c>
      <c r="B62" s="1360"/>
      <c r="C62" s="1360"/>
      <c r="D62" s="1360"/>
      <c r="E62" s="2089"/>
      <c r="F62" s="1360"/>
      <c r="G62" s="1360"/>
      <c r="H62" s="1360"/>
      <c r="I62" s="1360"/>
      <c r="J62" s="1360"/>
      <c r="K62" s="1360"/>
      <c r="L62" s="1363"/>
      <c r="M62" s="1338"/>
      <c r="N62" s="1338"/>
      <c r="O62" s="514"/>
      <c r="P62" s="376"/>
      <c r="Q62" s="1361"/>
      <c r="R62" s="376"/>
      <c r="S62" s="1339"/>
      <c r="T62" s="1342" t="s">
        <v>181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188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0035E-8756-EA86-13F2-A62D2E7F110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538</v>
      </c>
      <c r="D2" s="1663"/>
      <c r="E2" s="542">
        <f>B2</f>
        <v>0</v>
      </c>
      <c r="F2" s="543"/>
      <c r="G2" s="1671" t="s">
        <v>539</v>
      </c>
      <c r="H2" s="1671" t="s">
        <v>539</v>
      </c>
      <c r="I2" s="1671" t="s">
        <v>539</v>
      </c>
      <c r="J2" s="270" t="s">
        <v>540</v>
      </c>
      <c r="K2" s="539"/>
    </row>
    <row s="1667" customFormat="1" customHeight="1" ht="0.75" hidden="1">
      <c r="B3" s="1935"/>
      <c r="C3" s="1162"/>
      <c r="D3" s="544"/>
      <c r="E3" s="545"/>
      <c r="F3" s="546" t="s">
        <v>541</v>
      </c>
      <c r="G3" s="547"/>
      <c r="H3" s="547">
        <f>H4*H5+H7</f>
        <v>0</v>
      </c>
      <c r="I3" s="547">
        <f>I4*I5+I6</f>
        <v>0</v>
      </c>
      <c r="J3" s="548"/>
    </row>
    <row customHeight="1" ht="23.25" hidden="1">
      <c r="B4" s="1935"/>
      <c r="C4" s="1162"/>
      <c r="D4" s="1663"/>
      <c r="E4" s="542" t="str">
        <f>B2&amp;".1"</f>
        <v>.1</v>
      </c>
      <c r="F4" s="549" t="s">
        <v>542</v>
      </c>
      <c r="G4" s="550"/>
      <c r="H4" s="537"/>
      <c r="I4" s="537"/>
      <c r="J4" s="270" t="s">
        <v>543</v>
      </c>
      <c r="K4" s="539"/>
    </row>
    <row customHeight="1" ht="18.75" hidden="1">
      <c r="B5" s="1935"/>
      <c r="C5" s="1162"/>
      <c r="D5" s="1663"/>
      <c r="E5" s="542" t="str">
        <f>B2&amp;".2"</f>
        <v>.2</v>
      </c>
      <c r="F5" s="549" t="s">
        <v>544</v>
      </c>
      <c r="G5" s="1671" t="s">
        <v>545</v>
      </c>
      <c r="H5" s="537"/>
      <c r="I5" s="537"/>
      <c r="J5" s="270"/>
      <c r="K5" s="539"/>
    </row>
    <row customHeight="1" ht="18.75" hidden="1">
      <c r="B6" s="1935"/>
      <c r="C6" s="1162"/>
      <c r="D6" s="1663"/>
      <c r="E6" s="542" t="str">
        <f>B2&amp;".3"</f>
        <v>.3</v>
      </c>
      <c r="F6" s="549" t="s">
        <v>546</v>
      </c>
      <c r="G6" s="1671" t="s">
        <v>545</v>
      </c>
      <c r="H6" s="537"/>
      <c r="I6" s="537"/>
      <c r="J6" s="270"/>
      <c r="K6" s="539"/>
    </row>
    <row customHeight="1" ht="18.75" hidden="1">
      <c r="B7" s="1935"/>
      <c r="C7" s="1162"/>
      <c r="D7" s="1663"/>
      <c r="E7" s="542" t="str">
        <f>B2&amp;".4"</f>
        <v>.4</v>
      </c>
      <c r="F7" s="549" t="s">
        <v>547</v>
      </c>
      <c r="G7" s="1671" t="s">
        <v>539</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545</v>
      </c>
      <c r="H9" s="537"/>
      <c r="I9" s="537"/>
      <c r="J9" s="538" t="s">
        <v>548</v>
      </c>
      <c r="K9" s="539"/>
      <c r="L9" s="1661"/>
      <c r="M9" s="1661"/>
      <c r="R9" s="1661"/>
      <c r="U9" s="540"/>
      <c r="AA9" s="1657"/>
      <c r="AB9" s="1657"/>
      <c r="AC9" s="1657"/>
      <c r="AD9" s="1657"/>
      <c r="AE9" s="1657"/>
    </row>
    <row customHeight="1" ht="11.25" hidden="1"/>
    <row customHeight="1" ht="18.75" hidden="1">
      <c r="D11" s="1663"/>
      <c r="E11" s="542"/>
      <c r="F11" s="536"/>
      <c r="G11" s="1671" t="s">
        <v>549</v>
      </c>
      <c r="H11" s="537"/>
      <c r="I11" s="537"/>
      <c r="J11" s="270" t="s">
        <v>550</v>
      </c>
      <c r="K11" s="539"/>
    </row>
    <row customHeight="1" ht="11.25" hidden="1"/>
    <row customHeight="1" ht="22.5" hidden="1">
      <c r="D13" s="1663"/>
      <c r="E13" s="542"/>
      <c r="F13" s="536"/>
      <c r="G13" s="964" t="s">
        <v>551</v>
      </c>
      <c r="H13" s="541"/>
      <c r="I13" s="541"/>
      <c r="J13" s="740" t="s">
        <v>552</v>
      </c>
      <c r="K13" s="539"/>
    </row>
    <row customHeight="1" ht="11.25" hidden="1"/>
    <row customHeight="1" ht="22.5" hidden="1">
      <c r="D15" s="1663"/>
      <c r="E15" s="542"/>
      <c r="F15" s="536"/>
      <c r="G15" s="1671" t="s">
        <v>553</v>
      </c>
      <c r="H15" s="541"/>
      <c r="I15" s="541"/>
      <c r="J15" s="270" t="s">
        <v>554</v>
      </c>
      <c r="K15" s="539"/>
    </row>
    <row customHeight="1" ht="11.25" hidden="1"/>
    <row customHeight="1" ht="22.5" hidden="1">
      <c r="D17" s="1663"/>
      <c r="E17" s="542"/>
      <c r="F17" s="536"/>
      <c r="G17" s="1671" t="s">
        <v>555</v>
      </c>
      <c r="H17" s="541"/>
      <c r="I17" s="541"/>
      <c r="J17" s="270" t="s">
        <v>556</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«РИР» Филиал в г. Северске</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557</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558</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297</v>
      </c>
      <c r="F28" s="2198"/>
      <c r="G28" s="2198"/>
      <c r="H28" s="1670"/>
      <c r="I28" s="1670"/>
      <c r="J28" s="1953"/>
    </row>
    <row customHeight="1" ht="22.5">
      <c r="E29" s="1671" t="s">
        <v>87</v>
      </c>
      <c r="F29" s="1678" t="s">
        <v>299</v>
      </c>
      <c r="G29" s="1678" t="s">
        <v>559</v>
      </c>
      <c r="H29" s="1678" t="s">
        <v>300</v>
      </c>
      <c r="I29" s="1678" t="s">
        <v>300</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545</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545</v>
      </c>
      <c r="H31" s="554">
        <f>SUMIF($K33:$K71,$K31,H33:H71)</f>
        <v>0</v>
      </c>
      <c r="I31" s="554">
        <f>SUMIF($K33:$K71,$K31,I33:I71)</f>
        <v>0</v>
      </c>
      <c r="J31" s="270" t="str">
        <f>FHD_NOTE_P_2</f>
        <v>Указывается суммарная себестоимость производимых товаров.</v>
      </c>
      <c r="K31" s="1661" t="s">
        <v>560</v>
      </c>
    </row>
    <row customHeight="1" ht="11.25">
      <c r="D32" s="1663"/>
      <c r="E32" s="542" t="str">
        <f>FHD_NUM_P_3</f>
        <v>2.1</v>
      </c>
      <c r="F32" s="1541" t="str">
        <f>FHD_P_3</f>
        <v>Расходы на приобретаемую тепловую энергию (мощность), теплоноситель</v>
      </c>
      <c r="G32" s="1903" t="s">
        <v>545</v>
      </c>
      <c r="H32" s="553"/>
      <c r="I32" s="553"/>
      <c r="J32" s="270" t="str">
        <f>FHD_NOTE_P_3</f>
        <v/>
      </c>
      <c r="K32" s="1661" t="str">
        <f>IF((LEN(E32)-LEN(SUBSTITUTE(E32,".","")))/LEN(".")=1,"p","")</f>
        <v>p</v>
      </c>
    </row>
    <row customHeight="1" ht="11.25">
      <c r="A33" s="2192" t="s">
        <v>561</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545</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562</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563</v>
      </c>
      <c r="D41" s="1663"/>
      <c r="E41" s="542" t="str">
        <f>FHD_NUM_P_5</f>
        <v/>
      </c>
      <c r="F41" s="1541" t="str">
        <f>FHD_P_5</f>
        <v/>
      </c>
      <c r="G41" s="1903" t="s">
        <v>545</v>
      </c>
      <c r="H41" s="553"/>
      <c r="I41" s="553"/>
      <c r="J41" s="270" t="str">
        <f>FHD_NOTE_P_5</f>
        <v/>
      </c>
      <c r="K41" s="1661" t="str">
        <f>IF((LEN(E41)-LEN(SUBSTITUTE(E41,".","")))/LEN(".")=1,"p","")</f>
        <v/>
      </c>
    </row>
    <row customHeight="1" ht="11.25" hidden="1">
      <c r="A42" s="2192"/>
      <c r="D42" s="1663"/>
      <c r="E42" s="542" t="str">
        <f>FHD_NUM_P_6</f>
        <v/>
      </c>
      <c r="F42" s="1541" t="str">
        <f>FHD_P_6</f>
        <v/>
      </c>
      <c r="G42" s="1903" t="s">
        <v>545</v>
      </c>
      <c r="H42" s="553"/>
      <c r="I42" s="553"/>
      <c r="J42" s="270" t="str">
        <f>FHD_NOTE_P_6</f>
        <v/>
      </c>
      <c r="K42" s="1661" t="str">
        <f>IF((LEN(E42)-LEN(SUBSTITUTE(E42,".","")))/LEN(".")=1,"p","")</f>
        <v/>
      </c>
    </row>
    <row customHeight="1" ht="11.25" hidden="1">
      <c r="A43" s="2192"/>
      <c r="D43" s="1663"/>
      <c r="E43" s="542" t="str">
        <f>FHD_NUM_P_7</f>
        <v/>
      </c>
      <c r="F43" s="1541" t="str">
        <f>FHD_P_7</f>
        <v/>
      </c>
      <c r="G43" s="1903" t="s">
        <v>545</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545</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564</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565</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566</v>
      </c>
      <c r="C47" s="1661"/>
      <c r="D47" s="571"/>
      <c r="E47" s="542" t="str">
        <f>FHD_NUM_P_11</f>
        <v>2.4</v>
      </c>
      <c r="F47" s="1541" t="str">
        <f>FHD_P_11</f>
        <v>Расходы на приобретение холодной воды, используемой в технологическом процессе</v>
      </c>
      <c r="G47" s="1903" t="s">
        <v>545</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567</v>
      </c>
      <c r="C48" s="1661"/>
      <c r="D48" s="1663"/>
      <c r="E48" s="542" t="str">
        <f>FHD_NUM_P_12</f>
        <v>2.5</v>
      </c>
      <c r="F48" s="1541" t="str">
        <f>FHD_P_12</f>
        <v>Расходы на химические реагенты, используемые в технологическом процессе</v>
      </c>
      <c r="G48" s="1903" t="s">
        <v>545</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545</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545</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545</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545</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545</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545</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545</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545</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545</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545</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545</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545</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545</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545</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545</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545</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545</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303</v>
      </c>
      <c r="H66" s="1674" t="s">
        <v>568</v>
      </c>
      <c r="I66" s="1674" t="s">
        <v>568</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569</v>
      </c>
      <c r="C67" s="1661"/>
      <c r="D67" s="1663"/>
      <c r="E67" s="542" t="str">
        <f>FHD_NUM_P_31</f>
        <v/>
      </c>
      <c r="F67" s="1541" t="str">
        <f>FHD_P_31</f>
        <v/>
      </c>
      <c r="G67" s="1903" t="s">
        <v>545</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303</v>
      </c>
      <c r="H68" s="1674" t="s">
        <v>568</v>
      </c>
      <c r="I68" s="1674" t="s">
        <v>568</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545</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570</v>
      </c>
      <c r="G71" s="568"/>
      <c r="H71" s="569"/>
      <c r="I71" s="569"/>
      <c r="J71" s="281"/>
      <c r="K71" s="1661"/>
      <c r="L71" s="1661"/>
      <c r="M71" s="1661"/>
      <c r="R71" s="1661"/>
      <c r="U71" s="540"/>
      <c r="AA71" s="1657"/>
      <c r="AB71" s="1657"/>
      <c r="AC71" s="1657"/>
      <c r="AD71" s="1657"/>
      <c r="AE71" s="1657"/>
    </row>
    <row s="1383" customFormat="1" customHeight="1" ht="18.75">
      <c r="A72" s="984" t="s">
        <v>571</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545</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545</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545</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545</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545</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545</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545</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545</v>
      </c>
      <c r="H79" s="553"/>
      <c r="I79" s="553"/>
      <c r="J79" s="270" t="str">
        <f>FHD_NOTE_P_41</f>
        <v/>
      </c>
      <c r="K79" s="539"/>
      <c r="L79" s="1661"/>
      <c r="M79" s="1661"/>
      <c r="R79" s="1661"/>
      <c r="U79" s="540"/>
      <c r="AA79" s="1657"/>
      <c r="AB79" s="1657"/>
      <c r="AC79" s="1657"/>
      <c r="AD79" s="1657"/>
      <c r="AE79" s="1657"/>
    </row>
    <row s="1383" customFormat="1" customHeight="1" ht="18.75" hidden="1">
      <c r="A80" s="984" t="s">
        <v>572</v>
      </c>
      <c r="C80" s="1661"/>
      <c r="D80" s="1663"/>
      <c r="E80" s="542" t="str">
        <f>FHD_NUM_P_42</f>
        <v/>
      </c>
      <c r="F80" s="1905" t="str">
        <f>FHD_P_42</f>
        <v/>
      </c>
      <c r="G80" s="1903" t="s">
        <v>545</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303</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573</v>
      </c>
      <c r="C82" s="730"/>
      <c r="D82" s="728"/>
      <c r="E82" s="542" t="str">
        <f>FHD_NUM_P_44</f>
        <v/>
      </c>
      <c r="F82" s="1905" t="str">
        <f>FHD_P_44</f>
        <v/>
      </c>
      <c r="G82" s="1906" t="s">
        <v>574</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574</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574</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574</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574</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574</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574</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574</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551</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575</v>
      </c>
      <c r="C91" s="730"/>
      <c r="D91" s="728"/>
      <c r="E91" s="542" t="str">
        <f>FHD_NUM_P_53</f>
        <v/>
      </c>
      <c r="F91" s="1905" t="str">
        <f>FHD_P_53</f>
        <v/>
      </c>
      <c r="G91" s="1906" t="s">
        <v>574</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574</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576</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551</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577</v>
      </c>
      <c r="D96" s="1663"/>
      <c r="E96" s="542" t="str">
        <f>FHD_NUM_P_58</f>
        <v/>
      </c>
      <c r="F96" s="1905" t="str">
        <f>FHD_P_58</f>
        <v/>
      </c>
      <c r="G96" s="1906" t="s">
        <v>574</v>
      </c>
      <c r="H96" s="972"/>
      <c r="I96" s="573"/>
      <c r="J96" s="270" t="str">
        <f>FHD_NOTE_P_58</f>
        <v/>
      </c>
      <c r="K96" s="539"/>
    </row>
    <row customHeight="1" ht="18.75" hidden="1">
      <c r="A97" s="2192"/>
      <c r="D97" s="1663"/>
      <c r="E97" s="542" t="str">
        <f>FHD_NUM_P_59</f>
        <v/>
      </c>
      <c r="F97" s="1905" t="str">
        <f>FHD_P_59</f>
        <v/>
      </c>
      <c r="G97" s="1906" t="s">
        <v>574</v>
      </c>
      <c r="H97" s="972"/>
      <c r="I97" s="573"/>
      <c r="J97" s="270" t="str">
        <f>FHD_NOTE_P_59</f>
        <v/>
      </c>
      <c r="K97" s="539"/>
    </row>
    <row customHeight="1" ht="18.75" hidden="1">
      <c r="A98" s="2192"/>
      <c r="D98" s="1663"/>
      <c r="E98" s="542" t="str">
        <f>FHD_NUM_P_60</f>
        <v/>
      </c>
      <c r="F98" s="1905" t="str">
        <f>FHD_P_60</f>
        <v/>
      </c>
      <c r="G98" s="1906" t="s">
        <v>574</v>
      </c>
      <c r="H98" s="972"/>
      <c r="I98" s="573"/>
      <c r="J98" s="270" t="str">
        <f>FHD_NOTE_P_60</f>
        <v/>
      </c>
      <c r="K98" s="539"/>
    </row>
    <row s="1383" customFormat="1" customHeight="1" ht="18.75">
      <c r="A99" s="2192" t="s">
        <v>578</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549</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579</v>
      </c>
      <c r="G101" s="568"/>
      <c r="H101" s="569"/>
      <c r="I101" s="569"/>
      <c r="J101" s="999" t="s">
        <v>580</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549</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576</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581</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576</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576</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576</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576</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576</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576</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582</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582</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583</v>
      </c>
      <c r="H112" s="573"/>
      <c r="I112" s="573"/>
      <c r="J112" s="270" t="str">
        <f>FHD_NOTE_P_72</f>
        <v/>
      </c>
      <c r="K112" s="539"/>
    </row>
    <row customHeight="1" ht="18.75">
      <c r="A113" s="984" t="s">
        <v>584</v>
      </c>
      <c r="D113" s="1663"/>
      <c r="E113" s="542" t="str">
        <f>FHD_NUM_P_73</f>
        <v>14</v>
      </c>
      <c r="F113" s="1905" t="str">
        <f>FHD_P_73</f>
        <v>Среднесписочная численность административно-управленческого персонала</v>
      </c>
      <c r="G113" s="965" t="s">
        <v>583</v>
      </c>
      <c r="H113" s="963"/>
      <c r="I113" s="963"/>
      <c r="J113" s="270" t="str">
        <f>FHD_NOTE_P_73</f>
        <v/>
      </c>
      <c r="K113" s="539"/>
    </row>
    <row customHeight="1" ht="33.75" hidden="1">
      <c r="A114" s="984" t="s">
        <v>585</v>
      </c>
      <c r="D114" s="1663"/>
      <c r="E114" s="542" t="str">
        <f>FHD_NUM_P_74</f>
        <v/>
      </c>
      <c r="F114" s="1905" t="str">
        <f>FHD_P_74</f>
        <v/>
      </c>
      <c r="G114" s="1901" t="s">
        <v>586</v>
      </c>
      <c r="H114" s="573"/>
      <c r="I114" s="573"/>
      <c r="J114" s="270" t="str">
        <f>FHD_NOTE_P_74</f>
        <v/>
      </c>
      <c r="K114" s="539"/>
    </row>
    <row s="1660" customFormat="1" customHeight="1" ht="18.75" hidden="1">
      <c r="A115" s="2194" t="s">
        <v>587</v>
      </c>
      <c r="B115" s="904"/>
      <c r="C115" s="730"/>
      <c r="D115" s="728"/>
      <c r="E115" s="542" t="str">
        <f>FHD_NUM_P_75</f>
        <v/>
      </c>
      <c r="F115" s="1905" t="str">
        <f>FHD_P_75</f>
        <v/>
      </c>
      <c r="G115" s="1901" t="s">
        <v>551</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551</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551</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588</v>
      </c>
      <c r="G119" s="742"/>
      <c r="H119" s="743"/>
      <c r="I119" s="743"/>
      <c r="J119" s="998" t="s">
        <v>589</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590</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553</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579</v>
      </c>
      <c r="G122" s="568"/>
      <c r="H122" s="569"/>
      <c r="I122" s="569"/>
      <c r="J122" s="999" t="s">
        <v>591</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555</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579</v>
      </c>
      <c r="G125" s="568"/>
      <c r="H125" s="569"/>
      <c r="I125" s="569"/>
      <c r="J125" s="999" t="s">
        <v>592</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593</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594</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581</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303</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581</v>
      </c>
      <c r="D129" s="1663"/>
      <c r="E129" s="542" t="str">
        <f>FHD_NUM_P_83</f>
        <v>19.1</v>
      </c>
      <c r="F129" s="1541" t="str">
        <f>FHD_P_83</f>
        <v>Информация о показателях физического износа объектов теплоснабжения</v>
      </c>
      <c r="G129" s="1903" t="s">
        <v>303</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581</v>
      </c>
      <c r="D130" s="1663"/>
      <c r="E130" s="542" t="str">
        <f>FHD_NUM_P_84</f>
        <v>19.2</v>
      </c>
      <c r="F130" s="1541" t="str">
        <f>FHD_P_84</f>
        <v>Информация о показателях энергетической эффективности объектов теплоснабжения</v>
      </c>
      <c r="G130" s="1903" t="s">
        <v>303</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371B1-2BEC-338E-FA74-622CB04252E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«РИР» Филиал в г. Северске</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297</v>
      </c>
      <c r="F9" s="1938"/>
      <c r="G9" s="1938"/>
      <c r="H9" s="1938"/>
      <c r="I9" s="1938"/>
      <c r="J9" s="1938"/>
      <c r="K9" s="1938"/>
      <c r="L9" s="1938"/>
      <c r="M9" s="1938"/>
      <c r="N9" s="1938"/>
      <c r="O9" s="1938"/>
      <c r="P9" s="1938"/>
      <c r="Q9" s="1938"/>
      <c r="R9" s="1939"/>
      <c r="S9" s="1953" t="s">
        <v>298</v>
      </c>
      <c r="T9" s="322"/>
    </row>
    <row customHeight="1" ht="33.75">
      <c r="D10" s="547" t="s">
        <v>87</v>
      </c>
      <c r="E10" s="1953" t="s">
        <v>87</v>
      </c>
      <c r="F10" s="1953"/>
      <c r="G10" s="517" t="s">
        <v>299</v>
      </c>
      <c r="H10" s="1953" t="s">
        <v>87</v>
      </c>
      <c r="I10" s="1953"/>
      <c r="J10" s="517" t="s">
        <v>595</v>
      </c>
      <c r="K10" s="517" t="s">
        <v>596</v>
      </c>
      <c r="L10" s="1953" t="s">
        <v>87</v>
      </c>
      <c r="M10" s="1953"/>
      <c r="N10" s="517" t="s">
        <v>597</v>
      </c>
      <c r="O10" s="517" t="s">
        <v>598</v>
      </c>
      <c r="P10" s="517" t="s">
        <v>599</v>
      </c>
      <c r="Q10" s="517" t="s">
        <v>600</v>
      </c>
      <c r="R10" s="517" t="s">
        <v>601</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375</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557</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558</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603</v>
      </c>
      <c r="F17" s="2204"/>
      <c r="G17" s="2204"/>
      <c r="H17" s="2204"/>
      <c r="I17" s="2204"/>
      <c r="J17" s="2204"/>
      <c r="K17" s="2204"/>
      <c r="L17" s="2204"/>
      <c r="M17" s="2204"/>
      <c r="N17" s="2204"/>
      <c r="O17" s="2204"/>
      <c r="P17" s="2204"/>
      <c r="Q17" s="554">
        <f>SUMIF(T18:T19,"i",Q18:Q19)</f>
        <v>0</v>
      </c>
      <c r="R17" s="1012"/>
      <c r="S17" s="891" t="s">
        <v>604</v>
      </c>
      <c r="T17" s="712" t="s">
        <v>605</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606</v>
      </c>
      <c r="F20" s="2204"/>
      <c r="G20" s="2204"/>
      <c r="H20" s="2204"/>
      <c r="I20" s="2204"/>
      <c r="J20" s="2204"/>
      <c r="K20" s="2204"/>
      <c r="L20" s="2204"/>
      <c r="M20" s="2204"/>
      <c r="N20" s="2204"/>
      <c r="O20" s="2204"/>
      <c r="P20" s="2204"/>
      <c r="Q20" s="554">
        <f>SUMIF(T21:T22,"i",Q21:Q22)</f>
        <v>0</v>
      </c>
      <c r="R20" s="1012"/>
      <c r="S20" s="704" t="s">
        <v>607</v>
      </c>
      <c r="T20" s="712" t="s">
        <v>605</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CF111-B414-9E8E-53CF-FCA11E0A135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545</v>
      </c>
      <c r="H2" s="537"/>
      <c r="I2" s="537"/>
      <c r="J2" s="538" t="s">
        <v>608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609</v>
      </c>
      <c r="F6" s="2133"/>
      <c r="G6" s="2133"/>
      <c r="H6" s="2133"/>
      <c r="I6" s="2133"/>
      <c r="J6" s="552"/>
    </row>
    <row customHeight="1" ht="24">
      <c r="E7" s="2123" t="str">
        <f>IF(org=0,"Не определено",org)</f>
        <v>АО «РИР» Филиал в г. Северске</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557</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297</v>
      </c>
      <c r="F13" s="2198"/>
      <c r="G13" s="2198"/>
      <c r="H13" s="1578"/>
      <c r="I13" s="1578"/>
      <c r="J13" s="1953"/>
    </row>
    <row customHeight="1" ht="22.5">
      <c r="E14" s="1664" t="s">
        <v>87</v>
      </c>
      <c r="F14" s="1659" t="s">
        <v>299</v>
      </c>
      <c r="G14" s="1659" t="s">
        <v>559</v>
      </c>
      <c r="H14" s="1659" t="s">
        <v>300</v>
      </c>
      <c r="I14" s="1659" t="s">
        <v>300</v>
      </c>
      <c r="J14" s="1953"/>
    </row>
    <row customHeight="1" ht="18.75">
      <c r="D15" s="1663"/>
      <c r="E15" s="1655" t="s">
        <v>108</v>
      </c>
      <c r="F15" s="702" t="s">
        <v>610</v>
      </c>
      <c r="G15" s="1671" t="s">
        <v>545</v>
      </c>
      <c r="H15" s="553"/>
      <c r="I15" s="553"/>
      <c r="J15" s="270" t="s">
        <v>611</v>
      </c>
      <c r="K15" s="539" t="s">
        <v>612</v>
      </c>
    </row>
    <row customHeight="1" ht="33.75">
      <c r="D16" s="1663"/>
      <c r="E16" s="1655" t="s">
        <v>109</v>
      </c>
      <c r="F16" s="702" t="s">
        <v>613</v>
      </c>
      <c r="G16" s="1671" t="s">
        <v>545</v>
      </c>
      <c r="H16" s="554">
        <f>SUM(H17,H20:H32)</f>
        <v>0</v>
      </c>
      <c r="I16" s="554">
        <f>SUM(I17,I20:I32)</f>
        <v>0</v>
      </c>
      <c r="J16" s="270" t="s">
        <v>614</v>
      </c>
      <c r="K16" s="539" t="s">
        <v>612</v>
      </c>
    </row>
    <row customHeight="1" ht="18.75">
      <c r="D17" s="1663"/>
      <c r="E17" s="1689" t="s">
        <v>615</v>
      </c>
      <c r="F17" s="949" t="s">
        <v>616</v>
      </c>
      <c r="G17" s="1668" t="s">
        <v>545</v>
      </c>
      <c r="H17" s="553"/>
      <c r="I17" s="553"/>
      <c r="J17" s="270" t="s">
        <v>617</v>
      </c>
      <c r="K17" s="539"/>
    </row>
    <row customHeight="1" ht="22.5">
      <c r="D18" s="1663"/>
      <c r="E18" s="1689" t="s">
        <v>618</v>
      </c>
      <c r="F18" s="1675" t="s">
        <v>619</v>
      </c>
      <c r="G18" s="1668" t="s">
        <v>545</v>
      </c>
      <c r="H18" s="553"/>
      <c r="I18" s="553"/>
      <c r="J18" s="270" t="s">
        <v>620</v>
      </c>
      <c r="K18" s="539"/>
    </row>
    <row customHeight="1" ht="33.75">
      <c r="D19" s="1663"/>
      <c r="E19" s="1689" t="s">
        <v>621</v>
      </c>
      <c r="F19" s="1675" t="s">
        <v>622</v>
      </c>
      <c r="G19" s="1668" t="s">
        <v>545</v>
      </c>
      <c r="H19" s="553"/>
      <c r="I19" s="553"/>
      <c r="J19" s="270"/>
      <c r="K19" s="539"/>
    </row>
    <row customHeight="1" ht="18.75">
      <c r="D20" s="1663"/>
      <c r="E20" s="1689" t="s">
        <v>304</v>
      </c>
      <c r="F20" s="949" t="s">
        <v>623</v>
      </c>
      <c r="G20" s="1668" t="s">
        <v>545</v>
      </c>
      <c r="H20" s="553"/>
      <c r="I20" s="553"/>
      <c r="J20" s="270" t="s">
        <v>624</v>
      </c>
      <c r="K20" s="539"/>
    </row>
    <row customHeight="1" ht="18.75">
      <c r="D21" s="1663"/>
      <c r="E21" s="1689" t="s">
        <v>625</v>
      </c>
      <c r="F21" s="1675" t="s">
        <v>626</v>
      </c>
      <c r="G21" s="1668" t="s">
        <v>545</v>
      </c>
      <c r="H21" s="553"/>
      <c r="I21" s="553"/>
      <c r="J21" s="270"/>
      <c r="K21" s="539"/>
    </row>
    <row customHeight="1" ht="18.75">
      <c r="D22" s="1663"/>
      <c r="E22" s="1689" t="s">
        <v>627</v>
      </c>
      <c r="F22" s="1675" t="s">
        <v>628</v>
      </c>
      <c r="G22" s="1668" t="s">
        <v>545</v>
      </c>
      <c r="H22" s="553"/>
      <c r="I22" s="553"/>
      <c r="J22" s="270"/>
      <c r="K22" s="539"/>
    </row>
    <row customHeight="1" ht="22.5">
      <c r="D23" s="1663"/>
      <c r="E23" s="1689" t="s">
        <v>307</v>
      </c>
      <c r="F23" s="949" t="s">
        <v>629</v>
      </c>
      <c r="G23" s="1668" t="s">
        <v>545</v>
      </c>
      <c r="H23" s="553"/>
      <c r="I23" s="553"/>
      <c r="J23" s="270" t="s">
        <v>630</v>
      </c>
      <c r="K23" s="539"/>
    </row>
    <row customHeight="1" ht="18.75">
      <c r="D24" s="1663"/>
      <c r="E24" s="1689" t="s">
        <v>631</v>
      </c>
      <c r="F24" s="1675" t="s">
        <v>632</v>
      </c>
      <c r="G24" s="1668" t="s">
        <v>545</v>
      </c>
      <c r="H24" s="553"/>
      <c r="I24" s="553"/>
      <c r="J24" s="270"/>
      <c r="K24" s="539"/>
    </row>
    <row customHeight="1" ht="33.75">
      <c r="D25" s="1663"/>
      <c r="E25" s="1689" t="s">
        <v>633</v>
      </c>
      <c r="F25" s="1675" t="s">
        <v>634</v>
      </c>
      <c r="G25" s="1668" t="s">
        <v>545</v>
      </c>
      <c r="H25" s="553"/>
      <c r="I25" s="553"/>
      <c r="J25" s="270"/>
      <c r="K25" s="539"/>
    </row>
    <row customHeight="1" ht="22.5">
      <c r="D26" s="1663"/>
      <c r="E26" s="1689" t="s">
        <v>635</v>
      </c>
      <c r="F26" s="949" t="s">
        <v>636</v>
      </c>
      <c r="G26" s="1668" t="s">
        <v>545</v>
      </c>
      <c r="H26" s="553"/>
      <c r="I26" s="553"/>
      <c r="J26" s="270" t="s">
        <v>637</v>
      </c>
      <c r="K26" s="539"/>
    </row>
    <row customHeight="1" ht="18.75">
      <c r="D27" s="1663"/>
      <c r="E27" s="1700" t="s">
        <v>638</v>
      </c>
      <c r="F27" s="1675" t="s">
        <v>639</v>
      </c>
      <c r="G27" s="1679" t="s">
        <v>545</v>
      </c>
      <c r="H27" s="1701"/>
      <c r="I27" s="1701"/>
      <c r="J27" s="270"/>
      <c r="K27" s="539"/>
    </row>
    <row customHeight="1" ht="18.75">
      <c r="D28" s="1663"/>
      <c r="E28" s="1700" t="s">
        <v>640</v>
      </c>
      <c r="F28" s="1675" t="s">
        <v>641</v>
      </c>
      <c r="G28" s="1679" t="s">
        <v>545</v>
      </c>
      <c r="H28" s="1701"/>
      <c r="I28" s="1701"/>
      <c r="J28" s="270"/>
      <c r="K28" s="539"/>
    </row>
    <row customHeight="1" ht="18.75">
      <c r="D29" s="1663"/>
      <c r="E29" s="1700" t="s">
        <v>642</v>
      </c>
      <c r="F29" s="949" t="s">
        <v>643</v>
      </c>
      <c r="G29" s="1679" t="s">
        <v>545</v>
      </c>
      <c r="H29" s="1701"/>
      <c r="I29" s="1701"/>
      <c r="J29" s="270"/>
      <c r="K29" s="539"/>
    </row>
    <row customHeight="1" ht="18.75">
      <c r="D30" s="1663"/>
      <c r="E30" s="1700" t="s">
        <v>644</v>
      </c>
      <c r="F30" s="949" t="s">
        <v>645</v>
      </c>
      <c r="G30" s="1679" t="s">
        <v>545</v>
      </c>
      <c r="H30" s="1701"/>
      <c r="I30" s="1701"/>
      <c r="J30" s="270"/>
      <c r="K30" s="539"/>
    </row>
    <row customHeight="1" ht="18.75">
      <c r="D31" s="1663"/>
      <c r="E31" s="1700" t="s">
        <v>646</v>
      </c>
      <c r="F31" s="949" t="s">
        <v>647</v>
      </c>
      <c r="G31" s="1679" t="s">
        <v>545</v>
      </c>
      <c r="H31" s="1701"/>
      <c r="I31" s="1701"/>
      <c r="J31" s="270"/>
      <c r="K31" s="539"/>
    </row>
    <row s="1383" customFormat="1" customHeight="1" ht="22.5">
      <c r="A32" s="982"/>
      <c r="C32" s="1661"/>
      <c r="D32" s="1663"/>
      <c r="E32" s="1700" t="s">
        <v>648</v>
      </c>
      <c r="F32" s="949" t="s">
        <v>649</v>
      </c>
      <c r="G32" s="1669" t="s">
        <v>545</v>
      </c>
      <c r="H32" s="575">
        <f>SUM(H33:H34)</f>
        <v>0</v>
      </c>
      <c r="I32" s="575">
        <f>SUM(I33:I34)</f>
        <v>0</v>
      </c>
      <c r="J32" s="270" t="s">
        <v>650</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570</v>
      </c>
      <c r="G34" s="568"/>
      <c r="H34" s="569"/>
      <c r="I34" s="569"/>
      <c r="J34" s="281" t="s">
        <v>651</v>
      </c>
      <c r="K34" s="539"/>
      <c r="L34" s="1661"/>
      <c r="M34" s="1661"/>
      <c r="R34" s="1661"/>
      <c r="U34" s="540"/>
      <c r="AA34" s="1657"/>
      <c r="AB34" s="1657"/>
      <c r="AC34" s="1657"/>
      <c r="AD34" s="1657"/>
      <c r="AE34" s="1657"/>
    </row>
    <row customHeight="1" ht="56.25">
      <c r="D35" s="1663"/>
      <c r="E35" s="1700" t="s">
        <v>652</v>
      </c>
      <c r="F35" s="949" t="s">
        <v>653</v>
      </c>
      <c r="G35" s="1679" t="s">
        <v>545</v>
      </c>
      <c r="H35" s="1701"/>
      <c r="I35" s="1701"/>
      <c r="J35" s="270" t="s">
        <v>654</v>
      </c>
      <c r="K35" s="539"/>
    </row>
    <row s="1383" customFormat="1" customHeight="1" ht="22.5">
      <c r="A36" s="984" t="s">
        <v>571</v>
      </c>
      <c r="C36" s="1661"/>
      <c r="D36" s="1663"/>
      <c r="E36" s="1689" t="s">
        <v>89</v>
      </c>
      <c r="F36" s="702" t="s">
        <v>655</v>
      </c>
      <c r="G36" s="1668" t="s">
        <v>545</v>
      </c>
      <c r="H36" s="553"/>
      <c r="I36" s="553"/>
      <c r="J36" s="270" t="s">
        <v>656</v>
      </c>
      <c r="K36" s="539"/>
      <c r="L36" s="1661"/>
      <c r="M36" s="1661"/>
      <c r="R36" s="1661"/>
      <c r="U36" s="540"/>
      <c r="AA36" s="1657"/>
      <c r="AB36" s="1657"/>
      <c r="AC36" s="1657"/>
      <c r="AD36" s="1657"/>
      <c r="AE36" s="1657"/>
    </row>
    <row s="1383" customFormat="1" customHeight="1" ht="22.5">
      <c r="A37" s="984"/>
      <c r="C37" s="1661"/>
      <c r="D37" s="1663"/>
      <c r="E37" s="1689" t="s">
        <v>323</v>
      </c>
      <c r="F37" s="949" t="s">
        <v>657</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658</v>
      </c>
      <c r="G38" s="1668" t="s">
        <v>545</v>
      </c>
      <c r="H38" s="553"/>
      <c r="I38" s="553"/>
      <c r="J38" s="270" t="s">
        <v>659</v>
      </c>
      <c r="K38" s="539"/>
      <c r="L38" s="1661"/>
      <c r="M38" s="1661"/>
      <c r="R38" s="1661"/>
      <c r="U38" s="540"/>
      <c r="AA38" s="1657"/>
      <c r="AB38" s="1657"/>
      <c r="AC38" s="1657"/>
      <c r="AD38" s="1657"/>
      <c r="AE38" s="1657"/>
    </row>
    <row s="1383" customFormat="1" customHeight="1" ht="22.5">
      <c r="A39" s="982"/>
      <c r="C39" s="1661"/>
      <c r="D39" s="571"/>
      <c r="E39" s="1689" t="s">
        <v>660</v>
      </c>
      <c r="F39" s="949" t="s">
        <v>661</v>
      </c>
      <c r="G39" s="1679" t="s">
        <v>545</v>
      </c>
      <c r="H39" s="553"/>
      <c r="I39" s="553"/>
      <c r="J39" s="270" t="s">
        <v>662</v>
      </c>
      <c r="K39" s="539"/>
      <c r="L39" s="1661"/>
      <c r="M39" s="1661"/>
      <c r="R39" s="1661"/>
      <c r="U39" s="540"/>
      <c r="AA39" s="1657"/>
      <c r="AB39" s="1657"/>
      <c r="AC39" s="1657"/>
      <c r="AD39" s="1657"/>
      <c r="AE39" s="1657"/>
    </row>
    <row s="1383" customFormat="1" customHeight="1" ht="22.5">
      <c r="A40" s="982"/>
      <c r="C40" s="1661"/>
      <c r="D40" s="1663"/>
      <c r="E40" s="1689" t="s">
        <v>663</v>
      </c>
      <c r="F40" s="1675" t="s">
        <v>664</v>
      </c>
      <c r="G40" s="1668" t="s">
        <v>545</v>
      </c>
      <c r="H40" s="553"/>
      <c r="I40" s="553"/>
      <c r="J40" s="270" t="s">
        <v>665</v>
      </c>
      <c r="K40" s="539"/>
      <c r="L40" s="1661"/>
      <c r="M40" s="1661"/>
      <c r="R40" s="1661"/>
      <c r="U40" s="540"/>
      <c r="AA40" s="1657"/>
      <c r="AB40" s="1657"/>
      <c r="AC40" s="1657"/>
      <c r="AD40" s="1657"/>
      <c r="AE40" s="1657"/>
    </row>
    <row s="1383" customFormat="1" customHeight="1" ht="22.5">
      <c r="A41" s="982"/>
      <c r="C41" s="1661"/>
      <c r="D41" s="1663"/>
      <c r="E41" s="1689" t="s">
        <v>666</v>
      </c>
      <c r="F41" s="1675" t="s">
        <v>667</v>
      </c>
      <c r="G41" s="1668" t="s">
        <v>545</v>
      </c>
      <c r="H41" s="553"/>
      <c r="I41" s="553"/>
      <c r="J41" s="270" t="s">
        <v>668</v>
      </c>
      <c r="K41" s="539"/>
      <c r="L41" s="1661"/>
      <c r="M41" s="1661"/>
      <c r="R41" s="1661"/>
      <c r="U41" s="540"/>
      <c r="AA41" s="1657"/>
      <c r="AB41" s="1657"/>
      <c r="AC41" s="1657"/>
      <c r="AD41" s="1657"/>
      <c r="AE41" s="1657"/>
    </row>
    <row s="1383" customFormat="1" customHeight="1" ht="22.5">
      <c r="A42" s="982"/>
      <c r="C42" s="1661"/>
      <c r="D42" s="1663"/>
      <c r="E42" s="1689" t="s">
        <v>669</v>
      </c>
      <c r="F42" s="1675" t="s">
        <v>670</v>
      </c>
      <c r="G42" s="1668" t="s">
        <v>545</v>
      </c>
      <c r="H42" s="553"/>
      <c r="I42" s="553"/>
      <c r="J42" s="270" t="s">
        <v>671</v>
      </c>
      <c r="K42" s="539"/>
      <c r="L42" s="1661"/>
      <c r="M42" s="1661"/>
      <c r="R42" s="1661"/>
      <c r="U42" s="540"/>
      <c r="AA42" s="1657"/>
      <c r="AB42" s="1657"/>
      <c r="AC42" s="1657"/>
      <c r="AD42" s="1657"/>
      <c r="AE42" s="1657"/>
    </row>
    <row s="1383" customFormat="1" customHeight="1" ht="33.75">
      <c r="A43" s="982"/>
      <c r="C43" s="1661" t="s">
        <v>581</v>
      </c>
      <c r="D43" s="1663"/>
      <c r="E43" s="1689" t="s">
        <v>110</v>
      </c>
      <c r="F43" s="702" t="s">
        <v>672</v>
      </c>
      <c r="G43" s="1671" t="s">
        <v>673</v>
      </c>
      <c r="H43" s="398"/>
      <c r="I43" s="398"/>
      <c r="J43" s="270" t="s">
        <v>674</v>
      </c>
      <c r="K43" s="539"/>
      <c r="L43" s="1661"/>
      <c r="M43" s="1661"/>
      <c r="R43" s="1661"/>
      <c r="U43" s="540"/>
      <c r="AA43" s="1657"/>
      <c r="AB43" s="1657"/>
      <c r="AC43" s="1657"/>
      <c r="AD43" s="1657"/>
      <c r="AE43" s="1657"/>
    </row>
    <row s="1383" customFormat="1" customHeight="1" ht="22.5">
      <c r="A44" s="982"/>
      <c r="C44" s="1661"/>
      <c r="D44" s="1663"/>
      <c r="E44" s="1689" t="s">
        <v>91</v>
      </c>
      <c r="F44" s="702" t="s">
        <v>675</v>
      </c>
      <c r="G44" s="1668" t="s">
        <v>676</v>
      </c>
      <c r="H44" s="541"/>
      <c r="I44" s="541"/>
      <c r="J44" s="270" t="s">
        <v>677</v>
      </c>
      <c r="K44" s="539"/>
      <c r="L44" s="1661"/>
      <c r="M44" s="1661"/>
      <c r="R44" s="1661"/>
      <c r="U44" s="540"/>
      <c r="AA44" s="1657"/>
      <c r="AB44" s="1657"/>
      <c r="AC44" s="1657"/>
      <c r="AD44" s="1657"/>
      <c r="AE44" s="1657"/>
    </row>
    <row s="1383" customFormat="1" customHeight="1" ht="22.5">
      <c r="A45" s="982"/>
      <c r="C45" s="1661"/>
      <c r="D45" s="1663"/>
      <c r="E45" s="1689" t="s">
        <v>92</v>
      </c>
      <c r="F45" s="702" t="s">
        <v>678</v>
      </c>
      <c r="G45" s="1679" t="s">
        <v>679</v>
      </c>
      <c r="H45" s="541"/>
      <c r="I45" s="541"/>
      <c r="J45" s="270" t="s">
        <v>680</v>
      </c>
      <c r="K45" s="539"/>
      <c r="L45" s="1661"/>
      <c r="M45" s="1661"/>
      <c r="R45" s="1661"/>
      <c r="U45" s="540"/>
      <c r="AA45" s="1657"/>
      <c r="AB45" s="1657"/>
      <c r="AC45" s="1657"/>
      <c r="AD45" s="1657"/>
      <c r="AE45" s="1657"/>
    </row>
    <row s="1383" customFormat="1" customHeight="1" ht="18.75">
      <c r="A46" s="982"/>
      <c r="C46" s="1661"/>
      <c r="D46" s="1663"/>
      <c r="E46" s="1689" t="s">
        <v>111</v>
      </c>
      <c r="F46" s="702" t="s">
        <v>681</v>
      </c>
      <c r="G46" s="1668" t="s">
        <v>583</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415CB-CA39-11F9-C4B8-3F01685E501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545</v>
      </c>
      <c r="H2" s="537"/>
      <c r="I2" s="537"/>
      <c r="J2" s="538" t="s">
        <v>548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682</v>
      </c>
      <c r="F6" s="2122"/>
      <c r="G6" s="2122"/>
      <c r="H6" s="2122"/>
      <c r="I6" s="2122"/>
      <c r="J6" s="552"/>
    </row>
    <row customHeight="1" ht="24">
      <c r="E7" s="2123" t="str">
        <f>IF(org=0,"Не определено",org)</f>
        <v>АО «РИР» Филиал в г. Северске</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557</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297</v>
      </c>
      <c r="F13" s="2198"/>
      <c r="G13" s="2198"/>
      <c r="H13" s="1681"/>
      <c r="I13" s="1681"/>
      <c r="J13" s="1953"/>
    </row>
    <row customHeight="1" ht="22.5">
      <c r="E14" s="1682" t="s">
        <v>87</v>
      </c>
      <c r="F14" s="1685" t="s">
        <v>299</v>
      </c>
      <c r="G14" s="1685" t="s">
        <v>559</v>
      </c>
      <c r="H14" s="1685" t="s">
        <v>300</v>
      </c>
      <c r="I14" s="1685" t="s">
        <v>300</v>
      </c>
      <c r="J14" s="1953"/>
    </row>
    <row customHeight="1" ht="18.75">
      <c r="D15" s="1663"/>
      <c r="E15" s="1655" t="s">
        <v>108</v>
      </c>
      <c r="F15" s="702" t="s">
        <v>683</v>
      </c>
      <c r="G15" s="1682" t="s">
        <v>545</v>
      </c>
      <c r="H15" s="553"/>
      <c r="I15" s="553"/>
      <c r="J15" s="270" t="s">
        <v>684</v>
      </c>
      <c r="K15" s="539" t="s">
        <v>612</v>
      </c>
    </row>
    <row customHeight="1" ht="22.5">
      <c r="D16" s="1663"/>
      <c r="E16" s="1655" t="s">
        <v>109</v>
      </c>
      <c r="F16" s="1690" t="s">
        <v>685</v>
      </c>
      <c r="G16" s="1682" t="s">
        <v>545</v>
      </c>
      <c r="H16" s="554">
        <f>SUM(H17,H20:H27)</f>
        <v>0</v>
      </c>
      <c r="I16" s="554">
        <f>SUM(I17,I20:I27)</f>
        <v>0</v>
      </c>
      <c r="J16" s="270" t="s">
        <v>686</v>
      </c>
      <c r="K16" s="539" t="s">
        <v>612</v>
      </c>
    </row>
    <row customHeight="1" ht="33.75">
      <c r="D17" s="1663"/>
      <c r="E17" s="1689" t="s">
        <v>615</v>
      </c>
      <c r="F17" s="1692" t="s">
        <v>687</v>
      </c>
      <c r="G17" s="1679" t="s">
        <v>545</v>
      </c>
      <c r="H17" s="553"/>
      <c r="I17" s="553"/>
      <c r="J17" s="270" t="s">
        <v>688</v>
      </c>
      <c r="K17" s="539"/>
    </row>
    <row customHeight="1" ht="18.75">
      <c r="D18" s="1663"/>
      <c r="E18" s="1689" t="s">
        <v>618</v>
      </c>
      <c r="F18" s="1693" t="s">
        <v>689</v>
      </c>
      <c r="G18" s="1679" t="s">
        <v>545</v>
      </c>
      <c r="H18" s="553"/>
      <c r="I18" s="553"/>
      <c r="J18" s="270"/>
      <c r="K18" s="539"/>
    </row>
    <row customHeight="1" ht="22.5">
      <c r="D19" s="1663"/>
      <c r="E19" s="1689" t="s">
        <v>621</v>
      </c>
      <c r="F19" s="1693" t="s">
        <v>690</v>
      </c>
      <c r="G19" s="1679" t="s">
        <v>545</v>
      </c>
      <c r="H19" s="553"/>
      <c r="I19" s="553"/>
      <c r="J19" s="270"/>
      <c r="K19" s="539"/>
    </row>
    <row customHeight="1" ht="33.75">
      <c r="D20" s="1663"/>
      <c r="E20" s="1689" t="s">
        <v>304</v>
      </c>
      <c r="F20" s="1692" t="s">
        <v>691</v>
      </c>
      <c r="G20" s="1679" t="s">
        <v>545</v>
      </c>
      <c r="H20" s="553"/>
      <c r="I20" s="553"/>
      <c r="J20" s="270"/>
      <c r="K20" s="539"/>
    </row>
    <row customHeight="1" ht="33.75">
      <c r="D21" s="1663"/>
      <c r="E21" s="1689" t="s">
        <v>307</v>
      </c>
      <c r="F21" s="1692" t="s">
        <v>692</v>
      </c>
      <c r="G21" s="1679" t="s">
        <v>545</v>
      </c>
      <c r="H21" s="553"/>
      <c r="I21" s="553"/>
      <c r="J21" s="270"/>
      <c r="K21" s="539"/>
    </row>
    <row customHeight="1" ht="56.25">
      <c r="D22" s="1663"/>
      <c r="E22" s="1689" t="s">
        <v>635</v>
      </c>
      <c r="F22" s="1692" t="s">
        <v>693</v>
      </c>
      <c r="G22" s="1679" t="s">
        <v>545</v>
      </c>
      <c r="H22" s="553"/>
      <c r="I22" s="553"/>
      <c r="J22" s="270"/>
      <c r="K22" s="539"/>
    </row>
    <row customHeight="1" ht="33.75">
      <c r="D23" s="1663"/>
      <c r="E23" s="1689" t="s">
        <v>642</v>
      </c>
      <c r="F23" s="1692" t="s">
        <v>694</v>
      </c>
      <c r="G23" s="1679" t="s">
        <v>545</v>
      </c>
      <c r="H23" s="553"/>
      <c r="I23" s="553"/>
      <c r="J23" s="270"/>
      <c r="K23" s="539"/>
    </row>
    <row customHeight="1" ht="33.75">
      <c r="D24" s="1663"/>
      <c r="E24" s="1689" t="s">
        <v>644</v>
      </c>
      <c r="F24" s="1692" t="s">
        <v>695</v>
      </c>
      <c r="G24" s="1679" t="s">
        <v>545</v>
      </c>
      <c r="H24" s="553"/>
      <c r="I24" s="553"/>
      <c r="J24" s="270"/>
      <c r="K24" s="539"/>
    </row>
    <row customHeight="1" ht="22.5">
      <c r="D25" s="1663"/>
      <c r="E25" s="1689" t="s">
        <v>646</v>
      </c>
      <c r="F25" s="1692" t="s">
        <v>696</v>
      </c>
      <c r="G25" s="1679" t="s">
        <v>545</v>
      </c>
      <c r="H25" s="553"/>
      <c r="I25" s="553"/>
      <c r="J25" s="270"/>
      <c r="K25" s="539"/>
    </row>
    <row customHeight="1" ht="67.5">
      <c r="D26" s="1663"/>
      <c r="E26" s="1689" t="s">
        <v>648</v>
      </c>
      <c r="F26" s="1692" t="s">
        <v>697</v>
      </c>
      <c r="G26" s="1679" t="s">
        <v>545</v>
      </c>
      <c r="H26" s="553"/>
      <c r="I26" s="553"/>
      <c r="J26" s="270"/>
      <c r="K26" s="539"/>
    </row>
    <row s="1383" customFormat="1" customHeight="1" ht="22.5">
      <c r="A27" s="982"/>
      <c r="C27" s="1661"/>
      <c r="D27" s="1663"/>
      <c r="E27" s="1654" t="s">
        <v>652</v>
      </c>
      <c r="F27" s="1653" t="s">
        <v>698</v>
      </c>
      <c r="G27" s="1680" t="s">
        <v>545</v>
      </c>
      <c r="H27" s="575">
        <f>SUM(H28:H29)</f>
        <v>0</v>
      </c>
      <c r="I27" s="575">
        <f>SUM(I28:I29)</f>
        <v>0</v>
      </c>
      <c r="J27" s="270" t="s">
        <v>650</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570</v>
      </c>
      <c r="G29" s="568"/>
      <c r="H29" s="569"/>
      <c r="I29" s="569"/>
      <c r="J29" s="281" t="s">
        <v>651</v>
      </c>
      <c r="K29" s="539"/>
      <c r="L29" s="1661"/>
      <c r="M29" s="1661"/>
      <c r="R29" s="1661"/>
      <c r="U29" s="540"/>
      <c r="AA29" s="1657"/>
      <c r="AB29" s="1657"/>
      <c r="AC29" s="1657"/>
      <c r="AD29" s="1657"/>
      <c r="AE29" s="1657"/>
    </row>
    <row s="1383" customFormat="1" customHeight="1" ht="22.5">
      <c r="A30" s="982"/>
      <c r="C30" s="1661"/>
      <c r="D30" s="1663"/>
      <c r="E30" s="1689" t="s">
        <v>89</v>
      </c>
      <c r="F30" s="1686" t="s">
        <v>699</v>
      </c>
      <c r="G30" s="1679" t="s">
        <v>545</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700</v>
      </c>
      <c r="G31" s="1679" t="s">
        <v>545</v>
      </c>
      <c r="H31" s="553"/>
      <c r="I31" s="553"/>
      <c r="J31" s="270" t="s">
        <v>701</v>
      </c>
      <c r="K31" s="539"/>
      <c r="L31" s="1661"/>
      <c r="M31" s="1661"/>
      <c r="R31" s="1661"/>
      <c r="U31" s="540"/>
      <c r="AA31" s="1657"/>
      <c r="AB31" s="1657"/>
      <c r="AC31" s="1657"/>
      <c r="AD31" s="1657"/>
      <c r="AE31" s="1657"/>
    </row>
    <row s="1383" customFormat="1" customHeight="1" ht="22.5">
      <c r="A32" s="982"/>
      <c r="C32" s="1661"/>
      <c r="D32" s="1663"/>
      <c r="E32" s="1689" t="s">
        <v>660</v>
      </c>
      <c r="F32" s="685" t="s">
        <v>664</v>
      </c>
      <c r="G32" s="1679" t="s">
        <v>545</v>
      </c>
      <c r="H32" s="553"/>
      <c r="I32" s="553"/>
      <c r="J32" s="270" t="s">
        <v>702</v>
      </c>
      <c r="K32" s="539"/>
      <c r="L32" s="1661"/>
      <c r="M32" s="1661"/>
      <c r="R32" s="1661"/>
      <c r="U32" s="540"/>
      <c r="AA32" s="1657"/>
      <c r="AB32" s="1657"/>
      <c r="AC32" s="1657"/>
      <c r="AD32" s="1657"/>
      <c r="AE32" s="1657"/>
    </row>
    <row s="1383" customFormat="1" customHeight="1" ht="22.5">
      <c r="A33" s="982"/>
      <c r="C33" s="1661"/>
      <c r="D33" s="1663"/>
      <c r="E33" s="1689" t="s">
        <v>703</v>
      </c>
      <c r="F33" s="685" t="s">
        <v>704</v>
      </c>
      <c r="G33" s="1679" t="s">
        <v>545</v>
      </c>
      <c r="H33" s="553"/>
      <c r="I33" s="553"/>
      <c r="J33" s="270" t="s">
        <v>705</v>
      </c>
      <c r="K33" s="539"/>
      <c r="L33" s="1661"/>
      <c r="M33" s="1661"/>
      <c r="R33" s="1661"/>
      <c r="U33" s="540"/>
      <c r="AA33" s="1657"/>
      <c r="AB33" s="1657"/>
      <c r="AC33" s="1657"/>
      <c r="AD33" s="1657"/>
      <c r="AE33" s="1657"/>
    </row>
    <row s="1383" customFormat="1" customHeight="1" ht="22.5">
      <c r="A34" s="982"/>
      <c r="C34" s="1661"/>
      <c r="D34" s="1663"/>
      <c r="E34" s="1689" t="s">
        <v>706</v>
      </c>
      <c r="F34" s="685" t="s">
        <v>670</v>
      </c>
      <c r="G34" s="1679" t="s">
        <v>545</v>
      </c>
      <c r="H34" s="553"/>
      <c r="I34" s="553"/>
      <c r="J34" s="270" t="s">
        <v>707</v>
      </c>
      <c r="K34" s="539"/>
      <c r="L34" s="1661"/>
      <c r="M34" s="1661"/>
      <c r="R34" s="1661"/>
      <c r="U34" s="540"/>
      <c r="AA34" s="1657"/>
      <c r="AB34" s="1657"/>
      <c r="AC34" s="1657"/>
      <c r="AD34" s="1657"/>
      <c r="AE34" s="1657"/>
    </row>
    <row s="1383" customFormat="1" customHeight="1" ht="33.75">
      <c r="A35" s="982"/>
      <c r="C35" s="1661" t="s">
        <v>581</v>
      </c>
      <c r="D35" s="1663"/>
      <c r="E35" s="1689" t="s">
        <v>110</v>
      </c>
      <c r="F35" s="1686" t="s">
        <v>672</v>
      </c>
      <c r="G35" s="1682" t="s">
        <v>303</v>
      </c>
      <c r="H35" s="398"/>
      <c r="I35" s="398"/>
      <c r="J35" s="270" t="s">
        <v>708</v>
      </c>
      <c r="K35" s="539"/>
      <c r="L35" s="1661"/>
      <c r="M35" s="1661"/>
      <c r="R35" s="1661"/>
      <c r="U35" s="540"/>
      <c r="AA35" s="1657"/>
      <c r="AB35" s="1657"/>
      <c r="AC35" s="1657"/>
      <c r="AD35" s="1657"/>
      <c r="AE35" s="1657"/>
    </row>
    <row s="1383" customFormat="1" customHeight="1" ht="22.5">
      <c r="A36" s="982"/>
      <c r="C36" s="1661"/>
      <c r="D36" s="1663"/>
      <c r="E36" s="1689" t="s">
        <v>91</v>
      </c>
      <c r="F36" s="1686" t="s">
        <v>709</v>
      </c>
      <c r="G36" s="1679" t="s">
        <v>676</v>
      </c>
      <c r="H36" s="541"/>
      <c r="I36" s="541"/>
      <c r="J36" s="270" t="s">
        <v>677</v>
      </c>
      <c r="K36" s="539"/>
      <c r="L36" s="1661"/>
      <c r="M36" s="1661"/>
      <c r="R36" s="1661"/>
      <c r="U36" s="540"/>
      <c r="AA36" s="1657"/>
      <c r="AB36" s="1657"/>
      <c r="AC36" s="1657"/>
      <c r="AD36" s="1657"/>
      <c r="AE36" s="1657"/>
    </row>
    <row s="1383" customFormat="1" customHeight="1" ht="22.5">
      <c r="A37" s="982"/>
      <c r="C37" s="1661"/>
      <c r="D37" s="1663"/>
      <c r="E37" s="1689" t="s">
        <v>92</v>
      </c>
      <c r="F37" s="1686" t="s">
        <v>710</v>
      </c>
      <c r="G37" s="1679" t="s">
        <v>679</v>
      </c>
      <c r="H37" s="541"/>
      <c r="I37" s="541"/>
      <c r="J37" s="270" t="s">
        <v>680</v>
      </c>
      <c r="K37" s="539"/>
      <c r="L37" s="1661"/>
      <c r="M37" s="1661"/>
      <c r="R37" s="1661"/>
      <c r="U37" s="540"/>
      <c r="AA37" s="1657"/>
      <c r="AB37" s="1657"/>
      <c r="AC37" s="1657"/>
      <c r="AD37" s="1657"/>
      <c r="AE37" s="1657"/>
    </row>
    <row customHeight="1" ht="11.25">
      <c r="D38" s="1663"/>
    </row>
    <row customHeight="1" ht="26.25">
      <c r="D39" s="1663"/>
      <c r="E39" s="1260" t="s">
        <v>711</v>
      </c>
      <c r="F39" s="2088" t="s">
        <v>712</v>
      </c>
      <c r="G39" s="2088"/>
      <c r="H39" s="2088"/>
      <c r="I39" s="2088"/>
      <c r="J39" s="2088"/>
    </row>
    <row s="1666" customFormat="1" customHeight="1" ht="37.5">
      <c r="A40" s="982"/>
      <c r="B40" s="1661"/>
      <c r="C40" s="1661"/>
      <c r="D40" s="339"/>
      <c r="F40" s="2088" t="s">
        <v>713</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9681F-A006-DC83-4977-D22D2D7B728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«РИР» Филиал в г. Северске</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557</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558</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297</v>
      </c>
      <c r="E10" s="1938"/>
      <c r="F10" s="1938"/>
      <c r="G10" s="1938"/>
      <c r="H10" s="1938"/>
      <c r="I10" s="1938"/>
      <c r="J10" s="1939"/>
      <c r="K10" s="2018"/>
      <c r="L10" s="505"/>
    </row>
    <row s="1660" customFormat="1" customHeight="1" ht="22.5">
      <c r="A11" s="2215"/>
      <c r="B11" s="2215"/>
      <c r="C11" s="652"/>
      <c r="D11" s="698" t="s">
        <v>87</v>
      </c>
      <c r="E11" s="700" t="s">
        <v>714</v>
      </c>
      <c r="F11" s="700" t="s">
        <v>559</v>
      </c>
      <c r="G11" s="461" t="s">
        <v>300</v>
      </c>
      <c r="H11" s="461" t="s">
        <v>389</v>
      </c>
      <c r="I11" s="801" t="s">
        <v>300</v>
      </c>
      <c r="J11" s="802" t="s">
        <v>389</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715</v>
      </c>
      <c r="D13" s="948" t="s">
        <v>108</v>
      </c>
      <c r="E13" s="260" t="s">
        <v>716</v>
      </c>
      <c r="F13" s="655" t="s">
        <v>717</v>
      </c>
      <c r="G13" s="553"/>
      <c r="H13" s="656"/>
      <c r="I13" s="553"/>
      <c r="J13" s="656"/>
      <c r="K13" s="270" t="s">
        <v>718</v>
      </c>
      <c r="L13" s="715"/>
    </row>
    <row customHeight="1" ht="22.5">
      <c r="A14" s="2214"/>
      <c r="D14" s="535" t="s">
        <v>109</v>
      </c>
      <c r="E14" s="260" t="s">
        <v>719</v>
      </c>
      <c r="F14" s="655" t="s">
        <v>720</v>
      </c>
      <c r="G14" s="553"/>
      <c r="H14" s="657"/>
      <c r="I14" s="553"/>
      <c r="J14" s="657"/>
      <c r="K14" s="270" t="s">
        <v>721</v>
      </c>
      <c r="L14" s="715"/>
    </row>
    <row s="1660" customFormat="1" customHeight="1" ht="78.75">
      <c r="A15" s="2214"/>
      <c r="B15" s="507"/>
      <c r="D15" s="948" t="s">
        <v>89</v>
      </c>
      <c r="E15" s="702" t="s">
        <v>722</v>
      </c>
      <c r="F15" s="945" t="s">
        <v>303</v>
      </c>
      <c r="G15" s="945" t="s">
        <v>303</v>
      </c>
      <c r="H15" s="86"/>
      <c r="I15" s="945" t="s">
        <v>303</v>
      </c>
      <c r="J15" s="86"/>
      <c r="K15" s="270" t="s">
        <v>723</v>
      </c>
      <c r="L15" s="715"/>
    </row>
    <row s="1660" customFormat="1" customHeight="1" ht="22.5">
      <c r="A16" s="2214"/>
      <c r="B16" s="507"/>
      <c r="D16" s="948" t="s">
        <v>323</v>
      </c>
      <c r="E16" s="949" t="s">
        <v>724</v>
      </c>
      <c r="F16" s="945" t="s">
        <v>725</v>
      </c>
      <c r="G16" s="811"/>
      <c r="H16" s="86"/>
      <c r="I16" s="811"/>
      <c r="J16" s="86"/>
      <c r="K16" s="270"/>
      <c r="L16" s="715"/>
    </row>
    <row s="1660" customFormat="1" customHeight="1" ht="22.5">
      <c r="A17" s="2214"/>
      <c r="B17" s="507"/>
      <c r="D17" s="948" t="s">
        <v>331</v>
      </c>
      <c r="E17" s="949" t="s">
        <v>726</v>
      </c>
      <c r="F17" s="945" t="s">
        <v>727</v>
      </c>
      <c r="G17" s="811"/>
      <c r="H17" s="86"/>
      <c r="I17" s="811"/>
      <c r="J17" s="86"/>
      <c r="K17" s="270"/>
      <c r="L17" s="715"/>
    </row>
    <row s="1660" customFormat="1" customHeight="1" ht="33.75">
      <c r="A18" s="2214"/>
      <c r="B18" s="507"/>
      <c r="D18" s="948" t="s">
        <v>333</v>
      </c>
      <c r="E18" s="949" t="s">
        <v>728</v>
      </c>
      <c r="F18" s="945" t="s">
        <v>564</v>
      </c>
      <c r="G18" s="675"/>
      <c r="H18" s="86"/>
      <c r="I18" s="675"/>
      <c r="J18" s="86"/>
      <c r="K18" s="270"/>
      <c r="L18" s="715"/>
    </row>
    <row customHeight="1" ht="101.25">
      <c r="A19" s="2214"/>
      <c r="D19" s="948" t="s">
        <v>90</v>
      </c>
      <c r="E19" s="260" t="s">
        <v>729</v>
      </c>
      <c r="F19" s="655" t="s">
        <v>539</v>
      </c>
      <c r="G19" s="658"/>
      <c r="H19" s="657"/>
      <c r="I19" s="950"/>
      <c r="J19" s="657"/>
      <c r="K19" s="270" t="s">
        <v>730</v>
      </c>
      <c r="L19" s="715"/>
    </row>
    <row s="1660" customFormat="1" customHeight="1" ht="18.75">
      <c r="A20" s="2214"/>
      <c r="C20" s="951"/>
      <c r="D20" s="948" t="s">
        <v>660</v>
      </c>
      <c r="E20" s="949" t="s">
        <v>731</v>
      </c>
      <c r="F20" s="945" t="s">
        <v>303</v>
      </c>
      <c r="G20" s="945" t="s">
        <v>303</v>
      </c>
      <c r="H20" s="944" t="s">
        <v>303</v>
      </c>
      <c r="I20" s="945" t="s">
        <v>303</v>
      </c>
      <c r="J20" s="944" t="s">
        <v>303</v>
      </c>
      <c r="K20" s="943"/>
      <c r="L20" s="715"/>
      <c r="W20" s="670"/>
    </row>
    <row s="1660" customFormat="1" customHeight="1" ht="33.75">
      <c r="A21" s="2214"/>
      <c r="C21" s="951"/>
      <c r="D21" s="948" t="s">
        <v>663</v>
      </c>
      <c r="E21" s="572" t="s">
        <v>732</v>
      </c>
      <c r="F21" s="945" t="s">
        <v>733</v>
      </c>
      <c r="G21" s="937"/>
      <c r="H21" s="86"/>
      <c r="I21" s="937"/>
      <c r="J21" s="86"/>
      <c r="K21" s="943"/>
      <c r="L21" s="715"/>
      <c r="W21" s="670"/>
    </row>
    <row s="1660" customFormat="1" customHeight="1" ht="33.75">
      <c r="A22" s="2214"/>
      <c r="C22" s="951"/>
      <c r="D22" s="948" t="s">
        <v>666</v>
      </c>
      <c r="E22" s="572" t="s">
        <v>734</v>
      </c>
      <c r="F22" s="945" t="s">
        <v>735</v>
      </c>
      <c r="G22" s="937"/>
      <c r="H22" s="86"/>
      <c r="I22" s="937"/>
      <c r="J22" s="86"/>
      <c r="K22" s="943"/>
      <c r="L22" s="715"/>
      <c r="W22" s="670"/>
    </row>
    <row s="1660" customFormat="1" customHeight="1" ht="22.5">
      <c r="A23" s="2214"/>
      <c r="C23" s="951"/>
      <c r="D23" s="948" t="s">
        <v>703</v>
      </c>
      <c r="E23" s="949" t="s">
        <v>736</v>
      </c>
      <c r="F23" s="945" t="s">
        <v>303</v>
      </c>
      <c r="G23" s="945" t="s">
        <v>303</v>
      </c>
      <c r="H23" s="944" t="s">
        <v>303</v>
      </c>
      <c r="I23" s="945" t="s">
        <v>303</v>
      </c>
      <c r="J23" s="944" t="s">
        <v>303</v>
      </c>
      <c r="K23" s="943"/>
      <c r="L23" s="715"/>
      <c r="W23" s="670"/>
    </row>
    <row s="1660" customFormat="1" customHeight="1" ht="22.5">
      <c r="A24" s="2214"/>
      <c r="C24" s="951"/>
      <c r="D24" s="948" t="s">
        <v>737</v>
      </c>
      <c r="E24" s="572" t="s">
        <v>738</v>
      </c>
      <c r="F24" s="945" t="s">
        <v>739</v>
      </c>
      <c r="G24" s="937"/>
      <c r="H24" s="681"/>
      <c r="I24" s="937"/>
      <c r="J24" s="681"/>
      <c r="K24" s="943"/>
      <c r="L24" s="715"/>
      <c r="W24" s="670"/>
    </row>
    <row s="1660" customFormat="1" customHeight="1" ht="22.5">
      <c r="A25" s="2214"/>
      <c r="C25" s="951"/>
      <c r="D25" s="948" t="s">
        <v>740</v>
      </c>
      <c r="E25" s="572" t="s">
        <v>741</v>
      </c>
      <c r="F25" s="945" t="s">
        <v>303</v>
      </c>
      <c r="G25" s="945" t="s">
        <v>303</v>
      </c>
      <c r="H25" s="944" t="s">
        <v>303</v>
      </c>
      <c r="I25" s="945" t="s">
        <v>303</v>
      </c>
      <c r="J25" s="944" t="s">
        <v>303</v>
      </c>
      <c r="K25" s="943"/>
      <c r="L25" s="715"/>
      <c r="W25" s="670"/>
    </row>
    <row s="1660" customFormat="1" customHeight="1" ht="18.75">
      <c r="A26" s="2214"/>
      <c r="C26" s="951"/>
      <c r="D26" s="948" t="s">
        <v>742</v>
      </c>
      <c r="E26" s="549" t="s">
        <v>743</v>
      </c>
      <c r="F26" s="945" t="s">
        <v>744</v>
      </c>
      <c r="G26" s="675"/>
      <c r="H26" s="681"/>
      <c r="I26" s="675"/>
      <c r="J26" s="681"/>
      <c r="K26" s="943"/>
      <c r="L26" s="715"/>
      <c r="W26" s="670"/>
    </row>
    <row s="1660" customFormat="1" customHeight="1" ht="18.75">
      <c r="A27" s="2214"/>
      <c r="C27" s="951"/>
      <c r="D27" s="948" t="s">
        <v>745</v>
      </c>
      <c r="E27" s="549" t="s">
        <v>746</v>
      </c>
      <c r="F27" s="945" t="s">
        <v>747</v>
      </c>
      <c r="G27" s="675"/>
      <c r="H27" s="681"/>
      <c r="I27" s="675"/>
      <c r="J27" s="681"/>
      <c r="K27" s="943"/>
      <c r="L27" s="715"/>
      <c r="W27" s="670"/>
    </row>
    <row s="1660" customFormat="1" customHeight="1" ht="18.75">
      <c r="A28" s="2214"/>
      <c r="C28" s="951"/>
      <c r="D28" s="948" t="s">
        <v>748</v>
      </c>
      <c r="E28" s="572" t="s">
        <v>749</v>
      </c>
      <c r="F28" s="945" t="s">
        <v>303</v>
      </c>
      <c r="G28" s="945" t="s">
        <v>303</v>
      </c>
      <c r="H28" s="944" t="s">
        <v>303</v>
      </c>
      <c r="I28" s="945" t="s">
        <v>303</v>
      </c>
      <c r="J28" s="944" t="s">
        <v>303</v>
      </c>
      <c r="K28" s="943"/>
      <c r="L28" s="715"/>
      <c r="W28" s="670"/>
    </row>
    <row s="1660" customFormat="1" customHeight="1" ht="18.75">
      <c r="A29" s="2214"/>
      <c r="C29" s="951"/>
      <c r="D29" s="948" t="s">
        <v>750</v>
      </c>
      <c r="E29" s="549" t="s">
        <v>743</v>
      </c>
      <c r="F29" s="945" t="s">
        <v>751</v>
      </c>
      <c r="G29" s="675"/>
      <c r="H29" s="681"/>
      <c r="I29" s="675"/>
      <c r="J29" s="681"/>
      <c r="K29" s="943"/>
      <c r="L29" s="715"/>
      <c r="W29" s="670"/>
    </row>
    <row s="1660" customFormat="1" customHeight="1" ht="18.75">
      <c r="A30" s="2214"/>
      <c r="C30" s="951"/>
      <c r="D30" s="948" t="s">
        <v>752</v>
      </c>
      <c r="E30" s="549" t="s">
        <v>753</v>
      </c>
      <c r="F30" s="945" t="s">
        <v>754</v>
      </c>
      <c r="G30" s="675"/>
      <c r="H30" s="681"/>
      <c r="I30" s="675"/>
      <c r="J30" s="681"/>
      <c r="K30" s="943"/>
      <c r="L30" s="715"/>
      <c r="W30" s="670"/>
    </row>
    <row customHeight="1" ht="126.75">
      <c r="A31" s="2214"/>
      <c r="D31" s="948" t="s">
        <v>110</v>
      </c>
      <c r="E31" s="260" t="s">
        <v>755</v>
      </c>
      <c r="F31" s="655" t="s">
        <v>551</v>
      </c>
      <c r="G31" s="553"/>
      <c r="H31" s="657"/>
      <c r="I31" s="553"/>
      <c r="J31" s="657"/>
      <c r="K31" s="270" t="s">
        <v>756</v>
      </c>
      <c r="L31" s="715"/>
    </row>
    <row customHeight="1" ht="56.25">
      <c r="A32" s="2214"/>
      <c r="D32" s="948" t="s">
        <v>91</v>
      </c>
      <c r="E32" s="260" t="s">
        <v>757</v>
      </c>
      <c r="F32" s="535" t="s">
        <v>727</v>
      </c>
      <c r="G32" s="553"/>
      <c r="H32" s="657"/>
      <c r="I32" s="553"/>
      <c r="J32" s="657"/>
      <c r="K32" s="270" t="s">
        <v>758</v>
      </c>
      <c r="L32" s="715"/>
    </row>
    <row customHeight="1" ht="11.25">
      <c r="A33" s="2214"/>
      <c r="E33" s="659"/>
      <c r="F33" s="161"/>
      <c r="G33" s="161"/>
      <c r="H33" s="161"/>
      <c r="I33" s="161"/>
      <c r="J33" s="161"/>
      <c r="K33" s="161"/>
    </row>
    <row customHeight="1" ht="12.75">
      <c r="A34" s="2214"/>
      <c r="D34" s="47">
        <v>1</v>
      </c>
      <c r="E34" s="323" t="s">
        <v>759</v>
      </c>
    </row>
    <row customHeight="1" ht="11.25">
      <c r="A35" s="2214"/>
      <c r="D35" s="361"/>
      <c r="E35" s="323" t="s">
        <v>760</v>
      </c>
    </row>
    <row s="1660" customFormat="1" customHeight="1" ht="11.25">
      <c r="A36" s="1028"/>
      <c r="B36" s="514"/>
      <c r="D36" s="1029"/>
      <c r="E36" s="1030"/>
    </row>
    <row s="1660" customFormat="1" customHeight="1" ht="22.5" hidden="1">
      <c r="A37" s="2214" t="s">
        <v>761</v>
      </c>
      <c r="B37" s="507"/>
      <c r="D37" s="948">
        <v>1</v>
      </c>
      <c r="E37" s="702" t="s">
        <v>762</v>
      </c>
      <c r="F37" s="655" t="s">
        <v>717</v>
      </c>
      <c r="G37" s="553"/>
      <c r="H37" s="515"/>
      <c r="I37" s="553"/>
      <c r="J37" s="515"/>
      <c r="K37" s="270" t="s">
        <v>763</v>
      </c>
    </row>
    <row s="1660" customFormat="1" customHeight="1" ht="22.5" hidden="1">
      <c r="A38" s="2214"/>
      <c r="B38" s="507"/>
      <c r="D38" s="664" t="s">
        <v>109</v>
      </c>
      <c r="E38" s="1027" t="s">
        <v>764</v>
      </c>
      <c r="F38" s="1031" t="s">
        <v>539</v>
      </c>
      <c r="G38" s="1031" t="s">
        <v>539</v>
      </c>
      <c r="H38" s="1025"/>
      <c r="I38" s="1031" t="s">
        <v>539</v>
      </c>
      <c r="J38" s="1025"/>
      <c r="K38" s="1026"/>
    </row>
    <row s="1660" customFormat="1" customHeight="1" ht="33.75" hidden="1">
      <c r="A39" s="2214"/>
      <c r="B39" s="507"/>
      <c r="D39" s="660" t="s">
        <v>618</v>
      </c>
      <c r="E39" s="718" t="s">
        <v>765</v>
      </c>
      <c r="F39" s="655" t="s">
        <v>766</v>
      </c>
      <c r="G39" s="663"/>
      <c r="H39" s="1018"/>
      <c r="I39" s="663"/>
      <c r="J39" s="1018"/>
      <c r="K39" s="270" t="s">
        <v>767</v>
      </c>
    </row>
    <row s="1660" customFormat="1" customHeight="1" ht="33.75" hidden="1">
      <c r="A40" s="2214"/>
      <c r="B40" s="507"/>
      <c r="D40" s="660" t="s">
        <v>621</v>
      </c>
      <c r="E40" s="718" t="s">
        <v>768</v>
      </c>
      <c r="F40" s="1022" t="s">
        <v>769</v>
      </c>
      <c r="G40" s="736"/>
      <c r="H40" s="1018"/>
      <c r="I40" s="736"/>
      <c r="J40" s="1018"/>
      <c r="K40" s="270" t="s">
        <v>770</v>
      </c>
    </row>
    <row s="1660" customFormat="1" customHeight="1" ht="22.5" hidden="1">
      <c r="A41" s="2214"/>
      <c r="B41" s="507"/>
      <c r="D41" s="660" t="s">
        <v>89</v>
      </c>
      <c r="E41" s="717" t="s">
        <v>771</v>
      </c>
      <c r="F41" s="655" t="s">
        <v>539</v>
      </c>
      <c r="G41" s="655" t="s">
        <v>539</v>
      </c>
      <c r="H41" s="1019"/>
      <c r="I41" s="655" t="s">
        <v>539</v>
      </c>
      <c r="J41" s="1019"/>
      <c r="K41" s="282"/>
    </row>
    <row s="1660" customFormat="1" customHeight="1" ht="45" hidden="1">
      <c r="A42" s="2214"/>
      <c r="B42" s="507"/>
      <c r="D42" s="660" t="s">
        <v>323</v>
      </c>
      <c r="E42" s="718" t="s">
        <v>772</v>
      </c>
      <c r="F42" s="655" t="s">
        <v>551</v>
      </c>
      <c r="G42" s="553"/>
      <c r="H42" s="1019"/>
      <c r="I42" s="553"/>
      <c r="J42" s="1019"/>
      <c r="K42" s="282" t="s">
        <v>773</v>
      </c>
    </row>
    <row s="1660" customFormat="1" customHeight="1" ht="45" hidden="1">
      <c r="A43" s="2214"/>
      <c r="B43" s="507"/>
      <c r="D43" s="660" t="s">
        <v>331</v>
      </c>
      <c r="E43" s="662" t="s">
        <v>774</v>
      </c>
      <c r="F43" s="1023" t="s">
        <v>551</v>
      </c>
      <c r="G43" s="737"/>
      <c r="H43" s="1018"/>
      <c r="I43" s="737"/>
      <c r="J43" s="1018"/>
      <c r="K43" s="282" t="s">
        <v>775</v>
      </c>
    </row>
    <row s="1660" customFormat="1" customHeight="1" ht="11.25" hidden="1">
      <c r="A44" s="2214"/>
      <c r="B44" s="507"/>
      <c r="D44" s="660" t="s">
        <v>90</v>
      </c>
      <c r="E44" s="661" t="s">
        <v>776</v>
      </c>
      <c r="F44" s="655" t="s">
        <v>766</v>
      </c>
      <c r="G44" s="663"/>
      <c r="H44" s="1018"/>
      <c r="I44" s="663"/>
      <c r="J44" s="1018"/>
      <c r="K44" s="270"/>
    </row>
    <row s="1660" customFormat="1" customHeight="1" ht="11.25" hidden="1">
      <c r="A45" s="2214"/>
      <c r="B45" s="507"/>
      <c r="D45" s="660" t="s">
        <v>660</v>
      </c>
      <c r="E45" s="662" t="s">
        <v>777</v>
      </c>
      <c r="F45" s="655" t="s">
        <v>766</v>
      </c>
      <c r="G45" s="663"/>
      <c r="H45" s="1018"/>
      <c r="I45" s="663"/>
      <c r="J45" s="1018"/>
      <c r="K45" s="270"/>
    </row>
    <row s="1660" customFormat="1" customHeight="1" ht="11.25" hidden="1">
      <c r="A46" s="2214"/>
      <c r="B46" s="507"/>
      <c r="D46" s="660" t="s">
        <v>703</v>
      </c>
      <c r="E46" s="662" t="s">
        <v>778</v>
      </c>
      <c r="F46" s="655" t="s">
        <v>766</v>
      </c>
      <c r="G46" s="663"/>
      <c r="H46" s="1018"/>
      <c r="I46" s="663"/>
      <c r="J46" s="1018"/>
      <c r="K46" s="270"/>
    </row>
    <row s="1660" customFormat="1" customHeight="1" ht="11.25" hidden="1">
      <c r="A47" s="2214"/>
      <c r="B47" s="507"/>
      <c r="D47" s="660" t="s">
        <v>706</v>
      </c>
      <c r="E47" s="662" t="s">
        <v>779</v>
      </c>
      <c r="F47" s="655" t="s">
        <v>766</v>
      </c>
      <c r="G47" s="663"/>
      <c r="H47" s="1018"/>
      <c r="I47" s="663"/>
      <c r="J47" s="1018"/>
      <c r="K47" s="270"/>
    </row>
    <row s="1660" customFormat="1" customHeight="1" ht="11.25" hidden="1">
      <c r="A48" s="2214"/>
      <c r="B48" s="507"/>
      <c r="D48" s="660" t="s">
        <v>780</v>
      </c>
      <c r="E48" s="666" t="s">
        <v>781</v>
      </c>
      <c r="F48" s="655" t="s">
        <v>766</v>
      </c>
      <c r="G48" s="663"/>
      <c r="H48" s="1018"/>
      <c r="I48" s="663"/>
      <c r="J48" s="1018"/>
      <c r="K48" s="270"/>
    </row>
    <row s="1660" customFormat="1" customHeight="1" ht="11.25" hidden="1">
      <c r="A49" s="2214"/>
      <c r="B49" s="507"/>
      <c r="D49" s="660" t="s">
        <v>782</v>
      </c>
      <c r="E49" s="666" t="s">
        <v>783</v>
      </c>
      <c r="F49" s="655" t="s">
        <v>766</v>
      </c>
      <c r="G49" s="663"/>
      <c r="H49" s="1018"/>
      <c r="I49" s="663"/>
      <c r="J49" s="1018"/>
      <c r="K49" s="270"/>
    </row>
    <row s="1660" customFormat="1" customHeight="1" ht="11.25" hidden="1">
      <c r="A50" s="2214"/>
      <c r="B50" s="507"/>
      <c r="D50" s="660" t="s">
        <v>784</v>
      </c>
      <c r="E50" s="662" t="s">
        <v>785</v>
      </c>
      <c r="F50" s="655" t="s">
        <v>766</v>
      </c>
      <c r="G50" s="663"/>
      <c r="H50" s="1018"/>
      <c r="I50" s="663"/>
      <c r="J50" s="1018"/>
      <c r="K50" s="270"/>
    </row>
    <row s="1660" customFormat="1" customHeight="1" ht="11.25" hidden="1">
      <c r="A51" s="2214"/>
      <c r="B51" s="507"/>
      <c r="D51" s="660" t="s">
        <v>786</v>
      </c>
      <c r="E51" s="662" t="s">
        <v>787</v>
      </c>
      <c r="F51" s="655" t="s">
        <v>766</v>
      </c>
      <c r="G51" s="663"/>
      <c r="H51" s="1018"/>
      <c r="I51" s="663"/>
      <c r="J51" s="1018"/>
      <c r="K51" s="270"/>
    </row>
    <row s="1660" customFormat="1" customHeight="1" ht="45" hidden="1">
      <c r="A52" s="2214"/>
      <c r="B52" s="507"/>
      <c r="D52" s="660" t="s">
        <v>110</v>
      </c>
      <c r="E52" s="661" t="s">
        <v>788</v>
      </c>
      <c r="F52" s="655" t="s">
        <v>766</v>
      </c>
      <c r="G52" s="663"/>
      <c r="H52" s="1018"/>
      <c r="I52" s="663"/>
      <c r="J52" s="1018"/>
      <c r="K52" s="270"/>
    </row>
    <row s="1660" customFormat="1" customHeight="1" ht="11.25" hidden="1">
      <c r="A53" s="2214"/>
      <c r="B53" s="507"/>
      <c r="D53" s="660" t="s">
        <v>312</v>
      </c>
      <c r="E53" s="662" t="s">
        <v>777</v>
      </c>
      <c r="F53" s="655" t="s">
        <v>766</v>
      </c>
      <c r="G53" s="663"/>
      <c r="H53" s="1018"/>
      <c r="I53" s="663"/>
      <c r="J53" s="1018"/>
      <c r="K53" s="270"/>
    </row>
    <row s="1660" customFormat="1" customHeight="1" ht="11.25" hidden="1">
      <c r="A54" s="2214"/>
      <c r="B54" s="507"/>
      <c r="D54" s="660" t="s">
        <v>314</v>
      </c>
      <c r="E54" s="662" t="s">
        <v>778</v>
      </c>
      <c r="F54" s="655" t="s">
        <v>766</v>
      </c>
      <c r="G54" s="663"/>
      <c r="H54" s="1018"/>
      <c r="I54" s="663"/>
      <c r="J54" s="1018"/>
      <c r="K54" s="270"/>
    </row>
    <row s="1660" customFormat="1" customHeight="1" ht="11.25" hidden="1">
      <c r="A55" s="2214"/>
      <c r="B55" s="507"/>
      <c r="D55" s="660" t="s">
        <v>317</v>
      </c>
      <c r="E55" s="662" t="s">
        <v>779</v>
      </c>
      <c r="F55" s="655" t="s">
        <v>766</v>
      </c>
      <c r="G55" s="663"/>
      <c r="H55" s="1018"/>
      <c r="I55" s="663"/>
      <c r="J55" s="1018"/>
      <c r="K55" s="270"/>
    </row>
    <row s="1660" customFormat="1" customHeight="1" ht="11.25" hidden="1">
      <c r="A56" s="2214"/>
      <c r="B56" s="507"/>
      <c r="D56" s="660" t="s">
        <v>789</v>
      </c>
      <c r="E56" s="666" t="s">
        <v>781</v>
      </c>
      <c r="F56" s="655" t="s">
        <v>766</v>
      </c>
      <c r="G56" s="663"/>
      <c r="H56" s="1018"/>
      <c r="I56" s="663"/>
      <c r="J56" s="1018"/>
      <c r="K56" s="270"/>
    </row>
    <row s="1660" customFormat="1" customHeight="1" ht="11.25" hidden="1">
      <c r="A57" s="2214"/>
      <c r="B57" s="507"/>
      <c r="D57" s="660" t="s">
        <v>790</v>
      </c>
      <c r="E57" s="666" t="s">
        <v>783</v>
      </c>
      <c r="F57" s="655" t="s">
        <v>766</v>
      </c>
      <c r="G57" s="663"/>
      <c r="H57" s="1018"/>
      <c r="I57" s="663"/>
      <c r="J57" s="1018"/>
      <c r="K57" s="270"/>
    </row>
    <row s="1660" customFormat="1" customHeight="1" ht="11.25" hidden="1">
      <c r="A58" s="2214"/>
      <c r="B58" s="507"/>
      <c r="D58" s="660" t="s">
        <v>319</v>
      </c>
      <c r="E58" s="662" t="s">
        <v>785</v>
      </c>
      <c r="F58" s="655" t="s">
        <v>766</v>
      </c>
      <c r="G58" s="663"/>
      <c r="H58" s="1018"/>
      <c r="I58" s="663"/>
      <c r="J58" s="1018"/>
      <c r="K58" s="270"/>
    </row>
    <row s="1660" customFormat="1" customHeight="1" ht="11.25" hidden="1">
      <c r="A59" s="2214"/>
      <c r="B59" s="507"/>
      <c r="D59" s="660" t="s">
        <v>791</v>
      </c>
      <c r="E59" s="662" t="s">
        <v>787</v>
      </c>
      <c r="F59" s="655" t="s">
        <v>766</v>
      </c>
      <c r="G59" s="663"/>
      <c r="H59" s="1018"/>
      <c r="I59" s="663"/>
      <c r="J59" s="1018"/>
      <c r="K59" s="270"/>
    </row>
    <row s="1660" customFormat="1" customHeight="1" ht="33.75" hidden="1">
      <c r="A60" s="2214"/>
      <c r="B60" s="507"/>
      <c r="D60" s="660" t="s">
        <v>91</v>
      </c>
      <c r="E60" s="661" t="s">
        <v>792</v>
      </c>
      <c r="F60" s="716" t="s">
        <v>551</v>
      </c>
      <c r="G60" s="737"/>
      <c r="H60" s="1018"/>
      <c r="I60" s="737"/>
      <c r="J60" s="1018"/>
      <c r="K60" s="282" t="s">
        <v>793</v>
      </c>
    </row>
    <row s="1660" customFormat="1" customHeight="1" ht="33.75" hidden="1">
      <c r="A61" s="2214"/>
      <c r="B61" s="507"/>
      <c r="D61" s="660" t="s">
        <v>92</v>
      </c>
      <c r="E61" s="661" t="s">
        <v>794</v>
      </c>
      <c r="F61" s="721" t="s">
        <v>727</v>
      </c>
      <c r="G61" s="663"/>
      <c r="H61" s="1018"/>
      <c r="I61" s="663"/>
      <c r="J61" s="1018"/>
      <c r="K61" s="270"/>
    </row>
    <row s="1660" customFormat="1" customHeight="1" ht="22.5" hidden="1">
      <c r="A62" s="2214"/>
      <c r="B62" s="507" t="s">
        <v>581</v>
      </c>
      <c r="D62" s="660" t="s">
        <v>111</v>
      </c>
      <c r="E62" s="661" t="s">
        <v>795</v>
      </c>
      <c r="F62" s="721" t="s">
        <v>303</v>
      </c>
      <c r="G62" s="379"/>
      <c r="H62" s="1018"/>
      <c r="I62" s="379"/>
      <c r="J62" s="1018"/>
      <c r="K62" s="270" t="s">
        <v>796</v>
      </c>
    </row>
    <row s="1660" customFormat="1" customHeight="1" ht="45" hidden="1">
      <c r="A63" s="2214"/>
      <c r="B63" s="507" t="s">
        <v>581</v>
      </c>
      <c r="D63" s="660" t="s">
        <v>797</v>
      </c>
      <c r="E63" s="662" t="s">
        <v>798</v>
      </c>
      <c r="F63" s="716" t="s">
        <v>303</v>
      </c>
      <c r="G63" s="379"/>
      <c r="H63" s="1018"/>
      <c r="I63" s="379"/>
      <c r="J63" s="1018"/>
      <c r="K63" s="270" t="s">
        <v>796</v>
      </c>
    </row>
    <row s="1660" customFormat="1" customHeight="1" ht="11.25">
      <c r="A64" s="1028"/>
      <c r="B64" s="514"/>
      <c r="D64" s="1029"/>
      <c r="E64" s="1030"/>
    </row>
    <row s="1660" customFormat="1" customHeight="1" ht="22.5" hidden="1">
      <c r="A65" s="2214" t="s">
        <v>799</v>
      </c>
      <c r="B65" s="507"/>
      <c r="D65" s="660">
        <v>1</v>
      </c>
      <c r="E65" s="739" t="s">
        <v>800</v>
      </c>
      <c r="F65" s="735" t="s">
        <v>717</v>
      </c>
      <c r="G65" s="736"/>
      <c r="H65" s="1024"/>
      <c r="I65" s="736"/>
      <c r="J65" s="1024"/>
      <c r="K65" s="281" t="s">
        <v>801</v>
      </c>
    </row>
    <row s="1660" customFormat="1" customHeight="1" ht="56.25" hidden="1">
      <c r="A66" s="2214"/>
      <c r="B66" s="507"/>
      <c r="D66" s="738" t="s">
        <v>109</v>
      </c>
      <c r="E66" s="702" t="s">
        <v>802</v>
      </c>
      <c r="F66" s="655" t="s">
        <v>539</v>
      </c>
      <c r="G66" s="655" t="s">
        <v>539</v>
      </c>
      <c r="H66" s="515"/>
      <c r="I66" s="655" t="s">
        <v>539</v>
      </c>
      <c r="J66" s="515"/>
      <c r="K66" s="270"/>
    </row>
    <row s="1660" customFormat="1" customHeight="1" ht="33.75" hidden="1">
      <c r="A67" s="2214"/>
      <c r="B67" s="507"/>
      <c r="D67" s="738" t="s">
        <v>615</v>
      </c>
      <c r="E67" s="949" t="s">
        <v>803</v>
      </c>
      <c r="F67" s="655" t="s">
        <v>769</v>
      </c>
      <c r="G67" s="722"/>
      <c r="H67" s="515"/>
      <c r="I67" s="722"/>
      <c r="J67" s="515"/>
      <c r="K67" s="270"/>
    </row>
    <row s="1660" customFormat="1" customHeight="1" ht="22.5" hidden="1">
      <c r="A68" s="2214"/>
      <c r="B68" s="507"/>
      <c r="D68" s="738" t="s">
        <v>304</v>
      </c>
      <c r="E68" s="949" t="s">
        <v>804</v>
      </c>
      <c r="F68" s="655" t="s">
        <v>769</v>
      </c>
      <c r="G68" s="722"/>
      <c r="H68" s="515"/>
      <c r="I68" s="722"/>
      <c r="J68" s="515"/>
      <c r="K68" s="270"/>
    </row>
    <row s="1660" customFormat="1" customHeight="1" ht="22.5" hidden="1">
      <c r="A69" s="2214"/>
      <c r="B69" s="507"/>
      <c r="D69" s="738" t="s">
        <v>307</v>
      </c>
      <c r="E69" s="949" t="s">
        <v>805</v>
      </c>
      <c r="F69" s="716" t="s">
        <v>551</v>
      </c>
      <c r="G69" s="737"/>
      <c r="H69" s="515"/>
      <c r="I69" s="737"/>
      <c r="J69" s="515"/>
      <c r="K69" s="270"/>
    </row>
    <row s="1660" customFormat="1" customHeight="1" ht="22.5" hidden="1">
      <c r="A70" s="2214"/>
      <c r="B70" s="507"/>
      <c r="D70" s="738" t="s">
        <v>635</v>
      </c>
      <c r="E70" s="949" t="s">
        <v>806</v>
      </c>
      <c r="F70" s="716" t="s">
        <v>551</v>
      </c>
      <c r="G70" s="737"/>
      <c r="H70" s="515"/>
      <c r="I70" s="737"/>
      <c r="J70" s="515"/>
      <c r="K70" s="270"/>
    </row>
    <row s="1660" customFormat="1" customHeight="1" ht="22.5" hidden="1">
      <c r="A71" s="2214"/>
      <c r="B71" s="507"/>
      <c r="D71" s="660" t="s">
        <v>89</v>
      </c>
      <c r="E71" s="661" t="s">
        <v>807</v>
      </c>
      <c r="F71" s="655" t="s">
        <v>769</v>
      </c>
      <c r="G71" s="553"/>
      <c r="H71" s="1025"/>
      <c r="I71" s="553"/>
      <c r="J71" s="1025"/>
      <c r="K71" s="282"/>
    </row>
    <row s="1660" customFormat="1" customHeight="1" ht="56.25" hidden="1">
      <c r="A72" s="2214"/>
      <c r="B72" s="507"/>
      <c r="D72" s="660" t="s">
        <v>90</v>
      </c>
      <c r="E72" s="661" t="s">
        <v>808</v>
      </c>
      <c r="F72" s="716" t="s">
        <v>551</v>
      </c>
      <c r="G72" s="737"/>
      <c r="H72" s="1018"/>
      <c r="I72" s="737"/>
      <c r="J72" s="1018"/>
      <c r="K72" s="282"/>
    </row>
    <row s="1660" customFormat="1" customHeight="1" ht="33.75" hidden="1">
      <c r="A73" s="2214"/>
      <c r="B73" s="507"/>
      <c r="D73" s="660" t="s">
        <v>110</v>
      </c>
      <c r="E73" s="661" t="s">
        <v>809</v>
      </c>
      <c r="F73" s="721" t="s">
        <v>727</v>
      </c>
      <c r="G73" s="663"/>
      <c r="H73" s="1018"/>
      <c r="I73" s="663"/>
      <c r="J73" s="1018"/>
      <c r="K73" s="270"/>
    </row>
    <row s="1660" customFormat="1" customHeight="1" ht="22.5" hidden="1">
      <c r="A74" s="2214"/>
      <c r="B74" s="507" t="s">
        <v>581</v>
      </c>
      <c r="D74" s="660" t="s">
        <v>91</v>
      </c>
      <c r="E74" s="661" t="s">
        <v>810</v>
      </c>
      <c r="F74" s="721" t="s">
        <v>303</v>
      </c>
      <c r="G74" s="379"/>
      <c r="H74" s="1018"/>
      <c r="I74" s="379"/>
      <c r="J74" s="1018"/>
      <c r="K74" s="270" t="s">
        <v>796</v>
      </c>
    </row>
    <row s="1660" customFormat="1" customHeight="1" ht="45" hidden="1">
      <c r="A75" s="2214"/>
      <c r="B75" s="507" t="s">
        <v>581</v>
      </c>
      <c r="D75" s="660" t="s">
        <v>811</v>
      </c>
      <c r="E75" s="662" t="s">
        <v>812</v>
      </c>
      <c r="F75" s="716" t="s">
        <v>303</v>
      </c>
      <c r="G75" s="379"/>
      <c r="H75" s="1018"/>
      <c r="I75" s="379"/>
      <c r="J75" s="1018"/>
      <c r="K75" s="270" t="s">
        <v>796</v>
      </c>
    </row>
    <row s="1660" customFormat="1" customHeight="1" ht="11.25">
      <c r="A76" s="1028"/>
      <c r="B76" s="514"/>
      <c r="D76" s="1029"/>
      <c r="E76" s="1030"/>
    </row>
    <row s="1660" customFormat="1" customHeight="1" ht="11.25" hidden="1">
      <c r="A77" s="2214" t="s">
        <v>813</v>
      </c>
      <c r="B77" s="507"/>
      <c r="D77" s="660">
        <v>1</v>
      </c>
      <c r="E77" s="661" t="s">
        <v>814</v>
      </c>
      <c r="F77" s="716" t="s">
        <v>717</v>
      </c>
      <c r="G77" s="719"/>
      <c r="H77" s="1018"/>
      <c r="I77" s="719"/>
      <c r="J77" s="1018"/>
      <c r="K77" s="270" t="s">
        <v>815</v>
      </c>
    </row>
    <row s="1660" customFormat="1" customHeight="1" ht="11.25" hidden="1">
      <c r="A78" s="2214"/>
      <c r="B78" s="507"/>
      <c r="D78" s="660" t="s">
        <v>109</v>
      </c>
      <c r="E78" s="661" t="s">
        <v>816</v>
      </c>
      <c r="F78" s="716" t="s">
        <v>717</v>
      </c>
      <c r="G78" s="719"/>
      <c r="H78" s="1018"/>
      <c r="I78" s="719"/>
      <c r="J78" s="1018"/>
      <c r="K78" s="270" t="s">
        <v>817</v>
      </c>
    </row>
    <row s="1660" customFormat="1" customHeight="1" ht="22.5" hidden="1">
      <c r="A79" s="2214"/>
      <c r="B79" s="507"/>
      <c r="D79" s="660" t="s">
        <v>89</v>
      </c>
      <c r="E79" s="717" t="s">
        <v>818</v>
      </c>
      <c r="F79" s="655" t="s">
        <v>766</v>
      </c>
      <c r="G79" s="719"/>
      <c r="H79" s="1018"/>
      <c r="I79" s="719"/>
      <c r="J79" s="1018"/>
      <c r="K79" s="270" t="s">
        <v>819</v>
      </c>
    </row>
    <row s="1660" customFormat="1" customHeight="1" ht="11.25" hidden="1">
      <c r="A80" s="2214"/>
      <c r="B80" s="507"/>
      <c r="D80" s="660" t="s">
        <v>323</v>
      </c>
      <c r="E80" s="718" t="s">
        <v>820</v>
      </c>
      <c r="F80" s="655" t="s">
        <v>766</v>
      </c>
      <c r="G80" s="719"/>
      <c r="H80" s="1018"/>
      <c r="I80" s="719"/>
      <c r="J80" s="1018"/>
      <c r="K80" s="270"/>
    </row>
    <row s="1660" customFormat="1" customHeight="1" ht="11.25" hidden="1">
      <c r="A81" s="2214"/>
      <c r="B81" s="507"/>
      <c r="D81" s="660" t="s">
        <v>331</v>
      </c>
      <c r="E81" s="718" t="s">
        <v>821</v>
      </c>
      <c r="F81" s="655" t="s">
        <v>766</v>
      </c>
      <c r="G81" s="719"/>
      <c r="H81" s="1018"/>
      <c r="I81" s="719"/>
      <c r="J81" s="1018"/>
      <c r="K81" s="270"/>
    </row>
    <row s="1660" customFormat="1" customHeight="1" ht="11.25" hidden="1">
      <c r="A82" s="2214"/>
      <c r="B82" s="507"/>
      <c r="D82" s="660" t="s">
        <v>333</v>
      </c>
      <c r="E82" s="718" t="s">
        <v>822</v>
      </c>
      <c r="F82" s="655" t="s">
        <v>766</v>
      </c>
      <c r="G82" s="719"/>
      <c r="H82" s="1018"/>
      <c r="I82" s="719"/>
      <c r="J82" s="1018"/>
      <c r="K82" s="270"/>
    </row>
    <row s="1660" customFormat="1" customHeight="1" ht="11.25" hidden="1">
      <c r="A83" s="2214"/>
      <c r="B83" s="507"/>
      <c r="D83" s="660" t="s">
        <v>335</v>
      </c>
      <c r="E83" s="718" t="s">
        <v>823</v>
      </c>
      <c r="F83" s="655" t="s">
        <v>766</v>
      </c>
      <c r="G83" s="719"/>
      <c r="H83" s="1018"/>
      <c r="I83" s="719"/>
      <c r="J83" s="1018"/>
      <c r="K83" s="270"/>
    </row>
    <row s="1660" customFormat="1" customHeight="1" ht="11.25" hidden="1">
      <c r="A84" s="2214"/>
      <c r="B84" s="507"/>
      <c r="D84" s="660" t="s">
        <v>824</v>
      </c>
      <c r="E84" s="718" t="s">
        <v>825</v>
      </c>
      <c r="F84" s="655" t="s">
        <v>766</v>
      </c>
      <c r="G84" s="719"/>
      <c r="H84" s="1018"/>
      <c r="I84" s="719"/>
      <c r="J84" s="1018"/>
      <c r="K84" s="270"/>
    </row>
    <row s="1660" customFormat="1" customHeight="1" ht="11.25" hidden="1">
      <c r="A85" s="2214"/>
      <c r="B85" s="507"/>
      <c r="D85" s="660" t="s">
        <v>826</v>
      </c>
      <c r="E85" s="718" t="s">
        <v>827</v>
      </c>
      <c r="F85" s="655" t="s">
        <v>766</v>
      </c>
      <c r="G85" s="719"/>
      <c r="H85" s="1018"/>
      <c r="I85" s="719"/>
      <c r="J85" s="1018"/>
      <c r="K85" s="270"/>
    </row>
    <row s="1660" customFormat="1" customHeight="1" ht="11.25" hidden="1">
      <c r="A86" s="2214"/>
      <c r="B86" s="507"/>
      <c r="D86" s="660" t="s">
        <v>828</v>
      </c>
      <c r="E86" s="718" t="s">
        <v>829</v>
      </c>
      <c r="F86" s="655" t="s">
        <v>766</v>
      </c>
      <c r="G86" s="719"/>
      <c r="H86" s="1018"/>
      <c r="I86" s="719"/>
      <c r="J86" s="1018"/>
      <c r="K86" s="270"/>
    </row>
    <row s="1660" customFormat="1" customHeight="1" ht="45" hidden="1">
      <c r="A87" s="2214"/>
      <c r="B87" s="507"/>
      <c r="D87" s="660" t="s">
        <v>90</v>
      </c>
      <c r="E87" s="661" t="s">
        <v>830</v>
      </c>
      <c r="F87" s="655" t="s">
        <v>766</v>
      </c>
      <c r="G87" s="719"/>
      <c r="H87" s="1018"/>
      <c r="I87" s="719"/>
      <c r="J87" s="1018"/>
      <c r="K87" s="270" t="s">
        <v>831</v>
      </c>
    </row>
    <row s="1660" customFormat="1" customHeight="1" ht="11.25" hidden="1">
      <c r="A88" s="2214"/>
      <c r="B88" s="507"/>
      <c r="D88" s="660" t="s">
        <v>660</v>
      </c>
      <c r="E88" s="718" t="s">
        <v>820</v>
      </c>
      <c r="F88" s="655" t="s">
        <v>766</v>
      </c>
      <c r="G88" s="719"/>
      <c r="H88" s="1018"/>
      <c r="I88" s="719"/>
      <c r="J88" s="1018"/>
      <c r="K88" s="270"/>
    </row>
    <row s="1660" customFormat="1" customHeight="1" ht="11.25" hidden="1">
      <c r="A89" s="2214"/>
      <c r="B89" s="507"/>
      <c r="D89" s="660" t="s">
        <v>703</v>
      </c>
      <c r="E89" s="718" t="s">
        <v>821</v>
      </c>
      <c r="F89" s="655" t="s">
        <v>766</v>
      </c>
      <c r="G89" s="719"/>
      <c r="H89" s="1018"/>
      <c r="I89" s="719"/>
      <c r="J89" s="1018"/>
      <c r="K89" s="270"/>
    </row>
    <row s="1660" customFormat="1" customHeight="1" ht="11.25" hidden="1">
      <c r="A90" s="2214"/>
      <c r="B90" s="507"/>
      <c r="D90" s="660" t="s">
        <v>706</v>
      </c>
      <c r="E90" s="718" t="s">
        <v>822</v>
      </c>
      <c r="F90" s="655" t="s">
        <v>766</v>
      </c>
      <c r="G90" s="719"/>
      <c r="H90" s="1018"/>
      <c r="I90" s="719"/>
      <c r="J90" s="1018"/>
      <c r="K90" s="270"/>
    </row>
    <row s="1660" customFormat="1" customHeight="1" ht="11.25" hidden="1">
      <c r="A91" s="2214"/>
      <c r="B91" s="507"/>
      <c r="D91" s="660" t="s">
        <v>784</v>
      </c>
      <c r="E91" s="718" t="s">
        <v>823</v>
      </c>
      <c r="F91" s="655" t="s">
        <v>766</v>
      </c>
      <c r="G91" s="719"/>
      <c r="H91" s="1018"/>
      <c r="I91" s="719"/>
      <c r="J91" s="1018"/>
      <c r="K91" s="270"/>
    </row>
    <row s="1660" customFormat="1" customHeight="1" ht="11.25" hidden="1">
      <c r="A92" s="2214"/>
      <c r="B92" s="507"/>
      <c r="D92" s="660" t="s">
        <v>786</v>
      </c>
      <c r="E92" s="718" t="s">
        <v>825</v>
      </c>
      <c r="F92" s="655" t="s">
        <v>766</v>
      </c>
      <c r="G92" s="719"/>
      <c r="H92" s="1018"/>
      <c r="I92" s="719"/>
      <c r="J92" s="1018"/>
      <c r="K92" s="270"/>
    </row>
    <row s="1660" customFormat="1" customHeight="1" ht="11.25" hidden="1">
      <c r="A93" s="2214"/>
      <c r="B93" s="507"/>
      <c r="D93" s="660" t="s">
        <v>832</v>
      </c>
      <c r="E93" s="718" t="s">
        <v>827</v>
      </c>
      <c r="F93" s="655" t="s">
        <v>766</v>
      </c>
      <c r="G93" s="719"/>
      <c r="H93" s="1018"/>
      <c r="I93" s="719"/>
      <c r="J93" s="1018"/>
      <c r="K93" s="270"/>
    </row>
    <row s="1660" customFormat="1" customHeight="1" ht="11.25" hidden="1">
      <c r="A94" s="2214"/>
      <c r="B94" s="507"/>
      <c r="D94" s="660" t="s">
        <v>833</v>
      </c>
      <c r="E94" s="718" t="s">
        <v>829</v>
      </c>
      <c r="F94" s="655" t="s">
        <v>766</v>
      </c>
      <c r="G94" s="719"/>
      <c r="H94" s="1018"/>
      <c r="I94" s="719"/>
      <c r="J94" s="1018"/>
      <c r="K94" s="270"/>
    </row>
    <row s="1660" customFormat="1" customHeight="1" ht="24.75" hidden="1">
      <c r="A95" s="2214"/>
      <c r="B95" s="507"/>
      <c r="D95" s="660" t="s">
        <v>110</v>
      </c>
      <c r="E95" s="661" t="s">
        <v>834</v>
      </c>
      <c r="F95" s="720" t="s">
        <v>551</v>
      </c>
      <c r="G95" s="722"/>
      <c r="H95" s="1018"/>
      <c r="I95" s="722"/>
      <c r="J95" s="1018"/>
      <c r="K95" s="270" t="s">
        <v>835</v>
      </c>
    </row>
    <row s="1660" customFormat="1" customHeight="1" ht="33.75" hidden="1">
      <c r="A96" s="2214"/>
      <c r="B96" s="507"/>
      <c r="D96" s="660" t="s">
        <v>91</v>
      </c>
      <c r="E96" s="661" t="s">
        <v>836</v>
      </c>
      <c r="F96" s="721" t="s">
        <v>727</v>
      </c>
      <c r="G96" s="723"/>
      <c r="H96" s="1018"/>
      <c r="I96" s="723"/>
      <c r="J96" s="1018"/>
      <c r="K96" s="270"/>
    </row>
    <row s="1660" customFormat="1" customHeight="1" ht="22.5" hidden="1">
      <c r="A97" s="2214"/>
      <c r="B97" s="507" t="s">
        <v>581</v>
      </c>
      <c r="D97" s="660" t="s">
        <v>92</v>
      </c>
      <c r="E97" s="661" t="s">
        <v>837</v>
      </c>
      <c r="F97" s="721" t="s">
        <v>303</v>
      </c>
      <c r="G97" s="382"/>
      <c r="H97" s="1018"/>
      <c r="I97" s="382"/>
      <c r="J97" s="1018"/>
      <c r="K97" s="270" t="s">
        <v>796</v>
      </c>
    </row>
    <row s="1660" customFormat="1" customHeight="1" ht="45" hidden="1">
      <c r="A98" s="2214"/>
      <c r="B98" s="507" t="s">
        <v>581</v>
      </c>
      <c r="D98" s="660" t="s">
        <v>838</v>
      </c>
      <c r="E98" s="662" t="s">
        <v>839</v>
      </c>
      <c r="F98" s="716" t="s">
        <v>303</v>
      </c>
      <c r="G98" s="382"/>
      <c r="H98" s="1018"/>
      <c r="I98" s="382"/>
      <c r="J98" s="1018"/>
      <c r="K98" s="270" t="s">
        <v>796</v>
      </c>
    </row>
    <row s="1660" customFormat="1" customHeight="1" ht="95.25" hidden="1">
      <c r="A99" s="2214"/>
      <c r="B99" s="507" t="s">
        <v>581</v>
      </c>
      <c r="D99" s="660" t="s">
        <v>111</v>
      </c>
      <c r="E99" s="661" t="s">
        <v>840</v>
      </c>
      <c r="F99" s="716" t="s">
        <v>303</v>
      </c>
      <c r="G99" s="382"/>
      <c r="H99" s="1018"/>
      <c r="I99" s="382"/>
      <c r="J99" s="1018"/>
      <c r="K99" s="270" t="s">
        <v>796</v>
      </c>
    </row>
    <row s="1660" customFormat="1" customHeight="1" ht="22.5" hidden="1">
      <c r="A100" s="2214"/>
      <c r="B100" s="507" t="s">
        <v>581</v>
      </c>
      <c r="D100" s="660" t="s">
        <v>147</v>
      </c>
      <c r="E100" s="661" t="s">
        <v>841</v>
      </c>
      <c r="F100" s="716" t="s">
        <v>303</v>
      </c>
      <c r="G100" s="382"/>
      <c r="H100" s="1018"/>
      <c r="I100" s="382"/>
      <c r="J100" s="1018"/>
      <c r="K100" s="270" t="s">
        <v>796</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8A0AB-09F6-B674-DE6A-7399718097B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842</v>
      </c>
      <c r="F3" s="686" t="s">
        <v>303</v>
      </c>
      <c r="G3" s="681"/>
      <c r="H3" s="398"/>
      <c r="I3" s="681"/>
      <c r="J3" s="398"/>
      <c r="K3" s="270" t="s">
        <v>843</v>
      </c>
    </row>
    <row customHeight="1" ht="15" hidden="1">
      <c r="A4" s="501"/>
      <c r="B4" s="2216"/>
      <c r="C4" s="2217"/>
      <c r="D4" s="684" t="str">
        <f>B3&amp;".2"</f>
        <v>.2</v>
      </c>
      <c r="E4" s="685" t="s">
        <v>844</v>
      </c>
      <c r="F4" s="686" t="s">
        <v>303</v>
      </c>
      <c r="G4" s="1762" t="s">
        <v>24</v>
      </c>
      <c r="H4" s="398"/>
      <c r="I4" s="1762" t="s">
        <v>24</v>
      </c>
      <c r="J4" s="398"/>
      <c r="K4" s="270" t="s">
        <v>845</v>
      </c>
    </row>
    <row s="1383" customFormat="1" customHeight="1" ht="15" hidden="1">
      <c r="C5" s="667"/>
      <c r="U5" s="417"/>
    </row>
    <row customHeight="1" ht="22.5" hidden="1">
      <c r="A6" s="501"/>
      <c r="B6" s="2216"/>
      <c r="C6" s="2217"/>
      <c r="D6" s="684" t="str">
        <f>B6&amp;".1"</f>
        <v>.1</v>
      </c>
      <c r="E6" s="685" t="s">
        <v>846</v>
      </c>
      <c r="F6" s="686" t="s">
        <v>303</v>
      </c>
      <c r="G6" s="681"/>
      <c r="H6" s="398"/>
      <c r="I6" s="681"/>
      <c r="J6" s="398"/>
      <c r="K6" s="270" t="s">
        <v>847</v>
      </c>
    </row>
    <row customHeight="1" ht="15" hidden="1">
      <c r="A7" s="501"/>
      <c r="B7" s="2216"/>
      <c r="C7" s="2217"/>
      <c r="D7" s="684" t="str">
        <f>B6&amp;".2"</f>
        <v>.2</v>
      </c>
      <c r="E7" s="685" t="s">
        <v>844</v>
      </c>
      <c r="F7" s="686" t="s">
        <v>303</v>
      </c>
      <c r="G7" s="1762" t="s">
        <v>24</v>
      </c>
      <c r="H7" s="398"/>
      <c r="I7" s="1762" t="s">
        <v>24</v>
      </c>
      <c r="J7" s="398"/>
      <c r="K7" s="270" t="s">
        <v>845</v>
      </c>
    </row>
    <row s="1383" customFormat="1" customHeight="1" ht="15" hidden="1">
      <c r="C8" s="667"/>
      <c r="U8" s="417"/>
    </row>
    <row customHeight="1" ht="22.5" hidden="1">
      <c r="A9" s="501"/>
      <c r="B9" s="2216"/>
      <c r="C9" s="2217"/>
      <c r="D9" s="684" t="str">
        <f>B9&amp;".1"</f>
        <v>.1</v>
      </c>
      <c r="E9" s="685" t="s">
        <v>848</v>
      </c>
      <c r="F9" s="686" t="s">
        <v>303</v>
      </c>
      <c r="G9" s="692" t="s">
        <v>24</v>
      </c>
      <c r="H9" s="398" t="s">
        <v>24</v>
      </c>
      <c r="I9" s="692" t="s">
        <v>24</v>
      </c>
      <c r="J9" s="398" t="s">
        <v>24</v>
      </c>
      <c r="K9" s="270"/>
    </row>
    <row customHeight="1" ht="15" hidden="1">
      <c r="A10" s="501"/>
      <c r="B10" s="2216"/>
      <c r="C10" s="2217"/>
      <c r="D10" s="684" t="str">
        <f>B9&amp;".2"</f>
        <v>.2</v>
      </c>
      <c r="E10" s="685" t="s">
        <v>849</v>
      </c>
      <c r="F10" s="686" t="s">
        <v>303</v>
      </c>
      <c r="G10" s="1756" t="s">
        <v>24</v>
      </c>
      <c r="H10" s="398" t="s">
        <v>24</v>
      </c>
      <c r="I10" s="1756" t="s">
        <v>24</v>
      </c>
      <c r="J10" s="398" t="s">
        <v>24</v>
      </c>
      <c r="K10" s="270" t="s">
        <v>850</v>
      </c>
    </row>
    <row customHeight="1" ht="15" hidden="1">
      <c r="A11" s="501"/>
      <c r="B11" s="2216"/>
      <c r="C11" s="2217"/>
      <c r="D11" s="684" t="str">
        <f>B9&amp;".3"</f>
        <v>.3</v>
      </c>
      <c r="E11" s="685" t="s">
        <v>851</v>
      </c>
      <c r="F11" s="686" t="s">
        <v>303</v>
      </c>
      <c r="G11" s="1756" t="s">
        <v>24</v>
      </c>
      <c r="H11" s="398" t="s">
        <v>24</v>
      </c>
      <c r="I11" s="1756" t="s">
        <v>24</v>
      </c>
      <c r="J11" s="398" t="s">
        <v>24</v>
      </c>
      <c r="K11" s="270" t="s">
        <v>852</v>
      </c>
    </row>
    <row s="1383" customFormat="1" customHeight="1" ht="15" hidden="1">
      <c r="C12" s="667"/>
      <c r="U12" s="417"/>
    </row>
    <row customHeight="1" ht="33.75" hidden="1">
      <c r="A13" s="501"/>
      <c r="B13" s="2216"/>
      <c r="C13" s="2217"/>
      <c r="D13" s="684" t="str">
        <f>B13&amp;".1"</f>
        <v>.1</v>
      </c>
      <c r="E13" s="685" t="s">
        <v>853</v>
      </c>
      <c r="F13" s="686" t="s">
        <v>303</v>
      </c>
      <c r="G13" s="692" t="s">
        <v>24</v>
      </c>
      <c r="H13" s="398" t="s">
        <v>24</v>
      </c>
      <c r="I13" s="692" t="s">
        <v>24</v>
      </c>
      <c r="J13" s="398" t="s">
        <v>24</v>
      </c>
      <c r="K13" s="270" t="s">
        <v>854</v>
      </c>
    </row>
    <row customHeight="1" ht="15" hidden="1">
      <c r="B14" s="2216"/>
      <c r="C14" s="2217"/>
      <c r="D14" s="684" t="str">
        <f>B13&amp;".2"</f>
        <v>.2</v>
      </c>
      <c r="E14" s="685" t="s">
        <v>855</v>
      </c>
      <c r="F14" s="686" t="s">
        <v>303</v>
      </c>
      <c r="G14" s="1756" t="s">
        <v>24</v>
      </c>
      <c r="H14" s="398" t="s">
        <v>24</v>
      </c>
      <c r="I14" s="1756" t="s">
        <v>24</v>
      </c>
      <c r="J14" s="398" t="s">
        <v>24</v>
      </c>
      <c r="K14" s="270" t="s">
        <v>856</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«РИР» Филиал в г. Северске</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298</v>
      </c>
    </row>
    <row s="1660" customFormat="1" customHeight="1" ht="15">
      <c r="A27" s="754"/>
      <c r="C27" s="156"/>
      <c r="D27" s="706"/>
      <c r="E27" s="2195" t="s">
        <v>557</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558</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297</v>
      </c>
      <c r="E29" s="2198"/>
      <c r="F29" s="2198"/>
      <c r="G29" s="881"/>
      <c r="H29" s="881"/>
      <c r="I29" s="881"/>
      <c r="J29" s="882"/>
      <c r="K29" s="2014"/>
      <c r="U29" s="670"/>
    </row>
    <row customHeight="1" ht="33.75">
      <c r="C30" s="156"/>
      <c r="D30" s="756" t="s">
        <v>87</v>
      </c>
      <c r="E30" s="755" t="s">
        <v>299</v>
      </c>
      <c r="F30" s="755" t="s">
        <v>559</v>
      </c>
      <c r="G30" s="802" t="s">
        <v>300</v>
      </c>
      <c r="H30" s="801" t="s">
        <v>389</v>
      </c>
      <c r="I30" s="679" t="s">
        <v>300</v>
      </c>
      <c r="J30" s="461" t="s">
        <v>389</v>
      </c>
      <c r="K30" s="2020"/>
    </row>
    <row customHeight="1" ht="15" hidden="1">
      <c r="C31" s="156"/>
      <c r="D31" s="589"/>
      <c r="E31" s="589"/>
      <c r="F31" s="589"/>
      <c r="G31" s="654"/>
      <c r="H31" s="654"/>
      <c r="I31" s="654"/>
      <c r="J31" s="654"/>
      <c r="K31" s="270"/>
    </row>
    <row customHeight="1" ht="22.5">
      <c r="A32" s="501"/>
      <c r="B32" s="501" t="s">
        <v>857</v>
      </c>
      <c r="C32" s="522"/>
      <c r="D32" s="687">
        <v>1</v>
      </c>
      <c r="E32" s="688" t="s">
        <v>858</v>
      </c>
      <c r="F32" s="686" t="s">
        <v>303</v>
      </c>
      <c r="G32" s="807" t="s">
        <v>303</v>
      </c>
      <c r="H32" s="807" t="s">
        <v>303</v>
      </c>
      <c r="I32" s="686" t="s">
        <v>303</v>
      </c>
      <c r="J32" s="686" t="s">
        <v>303</v>
      </c>
      <c r="K32" s="270"/>
    </row>
    <row customHeight="1" ht="11.25">
      <c r="A33" s="501"/>
      <c r="C33" s="501"/>
      <c r="D33" s="335"/>
      <c r="E33" s="576" t="s">
        <v>579</v>
      </c>
      <c r="F33" s="568"/>
      <c r="G33" s="568"/>
      <c r="H33" s="568"/>
      <c r="I33" s="568"/>
      <c r="J33" s="568"/>
      <c r="K33" s="569"/>
      <c r="U33" s="501"/>
    </row>
    <row customHeight="1" ht="22.5">
      <c r="A34" s="501"/>
      <c r="B34" s="577" t="s">
        <v>859</v>
      </c>
      <c r="C34" s="522"/>
      <c r="D34" s="687">
        <v>2</v>
      </c>
      <c r="E34" s="688" t="s">
        <v>860</v>
      </c>
      <c r="F34" s="814" t="s">
        <v>303</v>
      </c>
      <c r="G34" s="814" t="s">
        <v>303</v>
      </c>
      <c r="H34" s="814" t="s">
        <v>303</v>
      </c>
      <c r="I34" s="686"/>
      <c r="J34" s="686"/>
      <c r="K34" s="270"/>
    </row>
    <row customHeight="1" ht="11.25">
      <c r="A35" s="501"/>
      <c r="C35" s="501"/>
      <c r="D35" s="335"/>
      <c r="E35" s="576" t="s">
        <v>861</v>
      </c>
      <c r="F35" s="568"/>
      <c r="G35" s="689"/>
      <c r="H35" s="568"/>
      <c r="I35" s="689"/>
      <c r="J35" s="568"/>
      <c r="K35" s="569"/>
      <c r="U35" s="501"/>
    </row>
    <row customHeight="1" ht="67.5">
      <c r="A36" s="501"/>
      <c r="B36" s="501" t="s">
        <v>862</v>
      </c>
      <c r="C36" s="522"/>
      <c r="D36" s="687">
        <v>3</v>
      </c>
      <c r="E36" s="688" t="s">
        <v>863</v>
      </c>
      <c r="F36" s="690" t="s">
        <v>303</v>
      </c>
      <c r="G36" s="808" t="s">
        <v>864</v>
      </c>
      <c r="H36" s="807" t="s">
        <v>303</v>
      </c>
      <c r="I36" s="520" t="s">
        <v>864</v>
      </c>
      <c r="J36" s="686" t="s">
        <v>303</v>
      </c>
      <c r="K36" s="270" t="s">
        <v>865</v>
      </c>
    </row>
    <row customHeight="1" ht="11.25">
      <c r="A37" s="501"/>
      <c r="C37" s="501"/>
      <c r="D37" s="335"/>
      <c r="E37" s="576" t="s">
        <v>866</v>
      </c>
      <c r="F37" s="568"/>
      <c r="G37" s="689"/>
      <c r="H37" s="689"/>
      <c r="I37" s="689"/>
      <c r="J37" s="689"/>
      <c r="K37" s="569"/>
      <c r="U37" s="501"/>
    </row>
    <row customHeight="1" ht="67.5">
      <c r="A38" s="501"/>
      <c r="B38" s="501" t="s">
        <v>867</v>
      </c>
      <c r="C38" s="522"/>
      <c r="D38" s="687">
        <v>4</v>
      </c>
      <c r="E38" s="688" t="s">
        <v>868</v>
      </c>
      <c r="F38" s="690" t="s">
        <v>303</v>
      </c>
      <c r="G38" s="808" t="s">
        <v>864</v>
      </c>
      <c r="H38" s="809" t="s">
        <v>303</v>
      </c>
      <c r="I38" s="520" t="s">
        <v>864</v>
      </c>
      <c r="J38" s="517" t="s">
        <v>303</v>
      </c>
      <c r="K38" s="674" t="s">
        <v>869</v>
      </c>
    </row>
    <row customHeight="1" ht="11.25">
      <c r="A39" s="501"/>
      <c r="C39" s="501"/>
      <c r="D39" s="335"/>
      <c r="E39" s="576" t="s">
        <v>870</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D895E-C486-A7F4-59FF-6B4186DD97E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«РИР» Филиал в г. Северске</v>
      </c>
      <c r="G6" s="2123"/>
      <c r="H6" s="2123"/>
      <c r="I6" s="2123"/>
      <c r="J6" s="2123"/>
      <c r="K6" s="2123"/>
      <c r="M6" s="578"/>
      <c r="AB6" s="1143"/>
    </row>
    <row r="8" customHeight="1" ht="10.5">
      <c r="A8" s="1046"/>
      <c r="B8" s="1046"/>
      <c r="C8" s="1046"/>
      <c r="F8" s="1937" t="s">
        <v>297</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871</v>
      </c>
      <c r="H9" s="2010" t="s">
        <v>872</v>
      </c>
      <c r="I9" s="1953" t="s">
        <v>873</v>
      </c>
      <c r="J9" s="1953" t="s">
        <v>874</v>
      </c>
      <c r="K9" s="1953" t="s">
        <v>875</v>
      </c>
      <c r="L9" s="1953" t="s">
        <v>876</v>
      </c>
      <c r="M9" s="1953" t="s">
        <v>877</v>
      </c>
      <c r="N9" s="2044" t="s">
        <v>878</v>
      </c>
      <c r="O9" s="2044"/>
      <c r="P9" s="2044"/>
      <c r="Q9" s="2224" t="s">
        <v>879</v>
      </c>
      <c r="R9" s="2225"/>
      <c r="S9" s="2225"/>
      <c r="T9" s="2226"/>
      <c r="U9" s="2224" t="s">
        <v>880</v>
      </c>
      <c r="V9" s="2225"/>
      <c r="W9" s="2225"/>
      <c r="X9" s="2226"/>
      <c r="Y9" s="1937" t="s">
        <v>881</v>
      </c>
      <c r="Z9" s="1938"/>
      <c r="AA9" s="1938"/>
      <c r="AB9" s="1939"/>
    </row>
    <row customHeight="1" ht="41.25">
      <c r="A10" s="899"/>
      <c r="B10" s="899"/>
      <c r="C10" s="899"/>
      <c r="F10" s="2010"/>
      <c r="G10" s="2010"/>
      <c r="H10" s="2072"/>
      <c r="I10" s="2010"/>
      <c r="J10" s="2010"/>
      <c r="K10" s="2010"/>
      <c r="L10" s="2010"/>
      <c r="M10" s="2010"/>
      <c r="N10" s="897" t="s">
        <v>882</v>
      </c>
      <c r="O10" s="897" t="s">
        <v>883</v>
      </c>
      <c r="P10" s="898" t="s">
        <v>884</v>
      </c>
      <c r="Q10" s="909" t="s">
        <v>88</v>
      </c>
      <c r="R10" s="909" t="s">
        <v>885</v>
      </c>
      <c r="S10" s="909" t="s">
        <v>886</v>
      </c>
      <c r="T10" s="910" t="s">
        <v>887</v>
      </c>
      <c r="U10" s="909" t="s">
        <v>88</v>
      </c>
      <c r="V10" s="909" t="s">
        <v>888</v>
      </c>
      <c r="W10" s="909" t="s">
        <v>886</v>
      </c>
      <c r="X10" s="910" t="s">
        <v>887</v>
      </c>
      <c r="Y10" s="281" t="s">
        <v>889</v>
      </c>
      <c r="Z10" s="1937" t="s">
        <v>87</v>
      </c>
      <c r="AA10" s="1939"/>
      <c r="AB10" s="1044" t="s">
        <v>890</v>
      </c>
    </row>
    <row s="1667" customFormat="1" customHeight="1" ht="5.25" hidden="1">
      <c r="A11" s="1047"/>
      <c r="B11" s="1047"/>
      <c r="C11" s="1047"/>
      <c r="E11" s="1045"/>
      <c r="F11" s="2222" t="s">
        <v>375</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891</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892</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07513-0D6D-47C8-61F8-AEC0FAC334F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«РИР» Филиал в г. Северске</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297</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893</v>
      </c>
      <c r="G9" s="2231" t="s">
        <v>894</v>
      </c>
      <c r="H9" s="2232"/>
      <c r="I9" s="1953" t="s">
        <v>895</v>
      </c>
      <c r="J9" s="1953"/>
      <c r="K9" s="1953" t="s">
        <v>896</v>
      </c>
      <c r="L9" s="1953"/>
      <c r="M9" s="1953"/>
      <c r="N9" s="1953"/>
      <c r="O9" s="1953"/>
      <c r="P9" s="1953"/>
      <c r="Q9" s="1953"/>
      <c r="R9" s="1953"/>
      <c r="S9" s="1953"/>
      <c r="T9" s="1953"/>
      <c r="U9" s="1953"/>
      <c r="V9" s="1953"/>
      <c r="W9" s="1953"/>
      <c r="X9" s="1953"/>
      <c r="Y9" s="1953"/>
      <c r="Z9" s="2011" t="s">
        <v>897</v>
      </c>
      <c r="AA9" s="2012"/>
      <c r="AB9" s="1953" t="s">
        <v>898</v>
      </c>
      <c r="AC9" s="1953"/>
      <c r="AD9" s="1953"/>
      <c r="AE9" s="1953"/>
      <c r="AF9" s="2010" t="s">
        <v>899</v>
      </c>
      <c r="AG9" s="1953" t="s">
        <v>900</v>
      </c>
      <c r="AH9" s="1953"/>
      <c r="AI9" s="2010" t="s">
        <v>901</v>
      </c>
      <c r="AJ9" s="1953" t="s">
        <v>902</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903</v>
      </c>
      <c r="L10" s="1937" t="s">
        <v>904</v>
      </c>
      <c r="M10" s="1939"/>
      <c r="N10" s="1953" t="s">
        <v>905</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906</v>
      </c>
      <c r="M11" s="2010" t="s">
        <v>907</v>
      </c>
      <c r="N11" s="1953" t="s">
        <v>908</v>
      </c>
      <c r="O11" s="1953"/>
      <c r="P11" s="2228" t="s">
        <v>889</v>
      </c>
      <c r="Q11" s="2228" t="s">
        <v>909</v>
      </c>
      <c r="R11" s="2228" t="s">
        <v>910</v>
      </c>
      <c r="S11" s="2228" t="s">
        <v>911</v>
      </c>
      <c r="T11" s="2228"/>
      <c r="U11" s="2228"/>
      <c r="V11" s="2228"/>
      <c r="W11" s="2228"/>
      <c r="X11" s="2228"/>
      <c r="Y11" s="2228"/>
      <c r="Z11" s="2013"/>
      <c r="AA11" s="2014"/>
      <c r="AB11" s="1953" t="s">
        <v>912</v>
      </c>
      <c r="AC11" s="1953"/>
      <c r="AD11" s="1937" t="s">
        <v>913</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914</v>
      </c>
      <c r="K12" s="1953"/>
      <c r="L12" s="2072"/>
      <c r="M12" s="2072"/>
      <c r="N12" s="1953"/>
      <c r="O12" s="1953"/>
      <c r="P12" s="2228"/>
      <c r="Q12" s="2228"/>
      <c r="R12" s="2228"/>
      <c r="S12" s="1129" t="s">
        <v>85</v>
      </c>
      <c r="T12" s="1129" t="s">
        <v>86</v>
      </c>
      <c r="U12" s="1129" t="s">
        <v>84</v>
      </c>
      <c r="V12" s="1129" t="s">
        <v>915</v>
      </c>
      <c r="W12" s="1129" t="s">
        <v>84</v>
      </c>
      <c r="X12" s="1129" t="s">
        <v>916</v>
      </c>
      <c r="Y12" s="1129" t="s">
        <v>917</v>
      </c>
      <c r="Z12" s="2019"/>
      <c r="AA12" s="2020"/>
      <c r="AB12" s="1136" t="s">
        <v>918</v>
      </c>
      <c r="AC12" s="1136" t="s">
        <v>919</v>
      </c>
      <c r="AD12" s="1136" t="s">
        <v>918</v>
      </c>
      <c r="AE12" s="1136" t="s">
        <v>919</v>
      </c>
      <c r="AF12" s="2072"/>
      <c r="AG12" s="1149" t="s">
        <v>920</v>
      </c>
      <c r="AH12" s="1149" t="s">
        <v>921</v>
      </c>
      <c r="AI12" s="2072"/>
      <c r="AJ12" s="1149" t="s">
        <v>920</v>
      </c>
      <c r="AK12" s="1149" t="s">
        <v>921</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922</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100CC-8A76-1D14-8B46-5AA0F0E3D35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«РИР» Филиал в г. Северске</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297</v>
      </c>
      <c r="G9" s="2241"/>
      <c r="H9" s="2241"/>
      <c r="I9" s="2241"/>
      <c r="J9" s="2241"/>
      <c r="K9" s="1245"/>
      <c r="L9" s="1152"/>
      <c r="M9" s="1152"/>
      <c r="N9" s="1152"/>
      <c r="O9" s="1152"/>
      <c r="P9" s="1152"/>
      <c r="Q9" s="1152"/>
      <c r="R9" s="1152"/>
      <c r="S9" s="1152"/>
      <c r="T9" s="1152"/>
      <c r="U9" s="1152"/>
      <c r="V9" s="1152"/>
    </row>
    <row customHeight="1" ht="24">
      <c r="E10" s="1152"/>
      <c r="F10" s="2244" t="s">
        <v>87</v>
      </c>
      <c r="G10" s="2249" t="s">
        <v>923</v>
      </c>
      <c r="H10" s="2247" t="s">
        <v>924</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925</v>
      </c>
      <c r="I12" s="1237"/>
      <c r="J12" s="1231"/>
      <c r="K12" s="1239"/>
    </row>
    <row customHeight="1" ht="10.5" hidden="1">
      <c r="F13" s="1231">
        <v>1</v>
      </c>
      <c r="G13" s="1231">
        <v>2</v>
      </c>
      <c r="H13" s="1231">
        <v>3</v>
      </c>
      <c r="I13" s="1231">
        <v>4</v>
      </c>
      <c r="J13" s="1231">
        <v>5</v>
      </c>
      <c r="K13" s="1239"/>
    </row>
    <row customHeight="1" ht="11.25">
      <c r="F14" s="1230" t="s">
        <v>926</v>
      </c>
      <c r="G14" s="2242" t="s">
        <v>927</v>
      </c>
      <c r="H14" s="2242"/>
      <c r="I14" s="2242"/>
      <c r="J14" s="2242"/>
      <c r="K14" s="1239"/>
    </row>
    <row customHeight="1" ht="11.25">
      <c r="F15" s="1235">
        <v>1</v>
      </c>
      <c r="G15" s="685" t="s">
        <v>928</v>
      </c>
      <c r="H15" s="1241">
        <f>SUM(I15:J15)</f>
        <v>0</v>
      </c>
      <c r="I15" s="1241">
        <f>SUM(I16:I27)</f>
        <v>0</v>
      </c>
      <c r="J15" s="1230"/>
      <c r="K15" s="1239"/>
    </row>
    <row customHeight="1" ht="22.5">
      <c r="F16" s="1235" t="s">
        <v>929</v>
      </c>
      <c r="G16" s="1242" t="s">
        <v>930</v>
      </c>
      <c r="H16" s="1241">
        <f>SUM(I16:J16)</f>
        <v>0</v>
      </c>
      <c r="I16" s="1240"/>
      <c r="J16" s="1230"/>
      <c r="K16" s="1239"/>
    </row>
    <row customHeight="1" ht="22.5">
      <c r="F17" s="1235" t="s">
        <v>931</v>
      </c>
      <c r="G17" s="1242" t="s">
        <v>932</v>
      </c>
      <c r="H17" s="1241">
        <f>SUM(I17:J17)</f>
        <v>0</v>
      </c>
      <c r="I17" s="1240"/>
      <c r="J17" s="1230"/>
      <c r="K17" s="1239"/>
    </row>
    <row customHeight="1" ht="33.75">
      <c r="F18" s="1235" t="s">
        <v>933</v>
      </c>
      <c r="G18" s="1242" t="s">
        <v>934</v>
      </c>
      <c r="H18" s="1241">
        <f>SUM(I18:J18)</f>
        <v>0</v>
      </c>
      <c r="I18" s="1240"/>
      <c r="J18" s="1230"/>
      <c r="K18" s="1239"/>
    </row>
    <row customHeight="1" ht="33.75">
      <c r="F19" s="1235" t="s">
        <v>935</v>
      </c>
      <c r="G19" s="1242" t="s">
        <v>936</v>
      </c>
      <c r="H19" s="1241">
        <f>SUM(I19:J19)</f>
        <v>0</v>
      </c>
      <c r="I19" s="1240"/>
      <c r="J19" s="1230"/>
      <c r="K19" s="1239"/>
    </row>
    <row customHeight="1" ht="45">
      <c r="F20" s="1235" t="s">
        <v>937</v>
      </c>
      <c r="G20" s="1242" t="s">
        <v>938</v>
      </c>
      <c r="H20" s="1241">
        <f>SUM(I20:J20)</f>
        <v>0</v>
      </c>
      <c r="I20" s="1240"/>
      <c r="J20" s="1230"/>
      <c r="K20" s="1239"/>
    </row>
    <row customHeight="1" ht="33.75">
      <c r="F21" s="1235" t="s">
        <v>939</v>
      </c>
      <c r="G21" s="1242" t="s">
        <v>940</v>
      </c>
      <c r="H21" s="1241">
        <f>SUM(I21:J21)</f>
        <v>0</v>
      </c>
      <c r="I21" s="1240"/>
      <c r="J21" s="1230"/>
      <c r="K21" s="1239"/>
    </row>
    <row customHeight="1" ht="33.75">
      <c r="F22" s="1235" t="s">
        <v>941</v>
      </c>
      <c r="G22" s="1242" t="s">
        <v>942</v>
      </c>
      <c r="H22" s="1241">
        <f>SUM(I22:J22)</f>
        <v>0</v>
      </c>
      <c r="I22" s="1240"/>
      <c r="J22" s="1230"/>
      <c r="K22" s="1239"/>
    </row>
    <row customHeight="1" ht="22.5">
      <c r="F23" s="1235" t="s">
        <v>943</v>
      </c>
      <c r="G23" s="1242" t="s">
        <v>944</v>
      </c>
      <c r="H23" s="1241">
        <f>SUM(I23:J23)</f>
        <v>0</v>
      </c>
      <c r="I23" s="1240"/>
      <c r="J23" s="1230"/>
      <c r="K23" s="1239"/>
    </row>
    <row customHeight="1" ht="22.5">
      <c r="F24" s="1235" t="s">
        <v>945</v>
      </c>
      <c r="G24" s="1242" t="s">
        <v>946</v>
      </c>
      <c r="H24" s="1241">
        <f>SUM(I24:J24)</f>
        <v>0</v>
      </c>
      <c r="I24" s="1240"/>
      <c r="J24" s="1230"/>
      <c r="K24" s="1239"/>
    </row>
    <row customHeight="1" ht="33.75">
      <c r="F25" s="1235" t="s">
        <v>947</v>
      </c>
      <c r="G25" s="1242" t="s">
        <v>948</v>
      </c>
      <c r="H25" s="1241">
        <f>SUM(I25:J25)</f>
        <v>0</v>
      </c>
      <c r="I25" s="1240"/>
      <c r="J25" s="1230"/>
      <c r="K25" s="1239"/>
    </row>
    <row customHeight="1" ht="33.75">
      <c r="F26" s="1235" t="s">
        <v>949</v>
      </c>
      <c r="G26" s="1242" t="s">
        <v>950</v>
      </c>
      <c r="H26" s="1241">
        <f>SUM(I26:J26)</f>
        <v>0</v>
      </c>
      <c r="I26" s="1240"/>
      <c r="J26" s="1230"/>
      <c r="K26" s="1239"/>
    </row>
    <row customHeight="1" ht="11.25">
      <c r="F27" s="1235" t="s">
        <v>951</v>
      </c>
      <c r="G27" s="1242" t="s">
        <v>952</v>
      </c>
      <c r="H27" s="1241">
        <f>SUM(I27:J27)</f>
        <v>0</v>
      </c>
      <c r="I27" s="1240"/>
      <c r="J27" s="1230"/>
      <c r="K27" s="1239"/>
    </row>
    <row customHeight="1" ht="11.25">
      <c r="F28" s="1235">
        <v>2</v>
      </c>
      <c r="G28" s="685" t="s">
        <v>953</v>
      </c>
      <c r="H28" s="1241">
        <f>SUM(I28:J28)</f>
        <v>0</v>
      </c>
      <c r="I28" s="1241">
        <f>SUM(I29:I31)</f>
        <v>0</v>
      </c>
      <c r="J28" s="1230"/>
      <c r="K28" s="1239"/>
    </row>
    <row customHeight="1" ht="11.25">
      <c r="F29" s="1235" t="s">
        <v>615</v>
      </c>
      <c r="G29" s="1242" t="s">
        <v>954</v>
      </c>
      <c r="H29" s="1241">
        <f>SUM(I29:J29)</f>
        <v>0</v>
      </c>
      <c r="I29" s="1240"/>
      <c r="J29" s="1230"/>
      <c r="K29" s="1239"/>
    </row>
    <row customHeight="1" ht="11.25">
      <c r="F30" s="1235" t="s">
        <v>304</v>
      </c>
      <c r="G30" s="1242" t="s">
        <v>955</v>
      </c>
      <c r="H30" s="1241">
        <f>SUM(I30:J30)</f>
        <v>0</v>
      </c>
      <c r="I30" s="1240"/>
      <c r="J30" s="1230"/>
      <c r="K30" s="1239"/>
    </row>
    <row customHeight="1" ht="11.25">
      <c r="F31" s="1235" t="s">
        <v>307</v>
      </c>
      <c r="G31" s="1242" t="s">
        <v>956</v>
      </c>
      <c r="H31" s="1241">
        <f>SUM(I31:J31)</f>
        <v>0</v>
      </c>
      <c r="I31" s="1240"/>
      <c r="J31" s="1230"/>
      <c r="K31" s="1239"/>
    </row>
    <row customHeight="1" ht="11.25">
      <c r="F32" s="1235">
        <v>3</v>
      </c>
      <c r="G32" s="685" t="s">
        <v>957</v>
      </c>
      <c r="H32" s="1241">
        <f>SUM(I32:J32)</f>
        <v>0</v>
      </c>
      <c r="I32" s="1241">
        <f>SUM(I33:I34)</f>
        <v>0</v>
      </c>
      <c r="J32" s="1230"/>
      <c r="K32" s="1239"/>
    </row>
    <row customHeight="1" ht="33.75">
      <c r="F33" s="1235" t="s">
        <v>323</v>
      </c>
      <c r="G33" s="1242" t="s">
        <v>958</v>
      </c>
      <c r="H33" s="1241">
        <f>SUM(I33:J33)</f>
        <v>0</v>
      </c>
      <c r="I33" s="1240"/>
      <c r="J33" s="1230"/>
      <c r="K33" s="1239"/>
    </row>
    <row customHeight="1" ht="11.25">
      <c r="F34" s="1235" t="s">
        <v>331</v>
      </c>
      <c r="G34" s="1242" t="s">
        <v>959</v>
      </c>
      <c r="H34" s="1241">
        <f>SUM(I34:J34)</f>
        <v>0</v>
      </c>
      <c r="I34" s="1240"/>
      <c r="J34" s="1230"/>
      <c r="K34" s="1239"/>
    </row>
    <row customHeight="1" ht="11.25">
      <c r="F35" s="1235">
        <v>4</v>
      </c>
      <c r="G35" s="685" t="s">
        <v>960</v>
      </c>
      <c r="H35" s="1241">
        <f>SUM(I35:J35)</f>
        <v>0</v>
      </c>
      <c r="I35" s="1240"/>
      <c r="J35" s="1230"/>
      <c r="K35" s="1239"/>
    </row>
    <row customHeight="1" ht="11.25">
      <c r="F36" s="1235"/>
      <c r="G36" s="688" t="s">
        <v>961</v>
      </c>
      <c r="H36" s="1241">
        <f>SUM(I36:J36)</f>
        <v>0</v>
      </c>
      <c r="I36" s="1241">
        <f>SUM(I15,I28,I32,I35)</f>
        <v>0</v>
      </c>
      <c r="J36" s="1230"/>
      <c r="K36" s="1239"/>
    </row>
    <row customHeight="1" ht="27.75">
      <c r="F37" s="1236" t="s">
        <v>962</v>
      </c>
      <c r="G37" s="2243" t="s">
        <v>963</v>
      </c>
      <c r="H37" s="2243"/>
      <c r="I37" s="2243"/>
      <c r="J37" s="2243"/>
      <c r="K37" s="1239"/>
    </row>
    <row customHeight="1" ht="22.5">
      <c r="F38" s="1235" t="s">
        <v>108</v>
      </c>
      <c r="G38" s="685" t="s">
        <v>964</v>
      </c>
      <c r="H38" s="1241">
        <f>SUM(I38:J38)</f>
        <v>0</v>
      </c>
      <c r="I38" s="1241">
        <f>SUM(I39,I44,I47)</f>
        <v>0</v>
      </c>
      <c r="J38" s="1230"/>
      <c r="K38" s="1239"/>
    </row>
    <row customHeight="1" ht="11.25">
      <c r="F39" s="1235" t="s">
        <v>929</v>
      </c>
      <c r="G39" s="1242" t="s">
        <v>928</v>
      </c>
      <c r="H39" s="1241">
        <f>SUM(I39:J39)</f>
        <v>0</v>
      </c>
      <c r="I39" s="1241">
        <f>SUM(I40:I43)</f>
        <v>0</v>
      </c>
      <c r="J39" s="1230"/>
      <c r="K39" s="1239"/>
    </row>
    <row customHeight="1" ht="22.5">
      <c r="F40" s="1235" t="s">
        <v>965</v>
      </c>
      <c r="G40" s="1243" t="s">
        <v>966</v>
      </c>
      <c r="H40" s="1241">
        <f>SUM(I40:J40)</f>
        <v>0</v>
      </c>
      <c r="I40" s="1240"/>
      <c r="J40" s="1230"/>
      <c r="K40" s="1239"/>
    </row>
    <row customHeight="1" ht="11.25">
      <c r="F41" s="1235" t="s">
        <v>967</v>
      </c>
      <c r="G41" s="1243" t="s">
        <v>968</v>
      </c>
      <c r="H41" s="1241">
        <f>SUM(I41:J41)</f>
        <v>0</v>
      </c>
      <c r="I41" s="1240"/>
      <c r="J41" s="1230"/>
      <c r="K41" s="1239"/>
    </row>
    <row customHeight="1" ht="11.25">
      <c r="F42" s="1235" t="s">
        <v>969</v>
      </c>
      <c r="G42" s="1243" t="s">
        <v>970</v>
      </c>
      <c r="H42" s="1241">
        <f>SUM(I42:J42)</f>
        <v>0</v>
      </c>
      <c r="I42" s="1240"/>
      <c r="J42" s="1230"/>
      <c r="K42" s="1239"/>
    </row>
    <row customHeight="1" ht="33.75">
      <c r="F43" s="1235" t="s">
        <v>971</v>
      </c>
      <c r="G43" s="1243" t="s">
        <v>972</v>
      </c>
      <c r="H43" s="1241">
        <f>SUM(I43:J43)</f>
        <v>0</v>
      </c>
      <c r="I43" s="1240"/>
      <c r="J43" s="1230"/>
      <c r="K43" s="1239"/>
    </row>
    <row customHeight="1" ht="11.25">
      <c r="F44" s="1235" t="s">
        <v>931</v>
      </c>
      <c r="G44" s="1242" t="s">
        <v>957</v>
      </c>
      <c r="H44" s="1241">
        <f>SUM(I44:J44)</f>
        <v>0</v>
      </c>
      <c r="I44" s="1241">
        <f>SUM(I45:I46)</f>
        <v>0</v>
      </c>
      <c r="J44" s="1230"/>
      <c r="K44" s="1239"/>
    </row>
    <row customHeight="1" ht="45">
      <c r="F45" s="1235" t="s">
        <v>973</v>
      </c>
      <c r="G45" s="1243" t="s">
        <v>958</v>
      </c>
      <c r="H45" s="1241">
        <f>SUM(I45:J45)</f>
        <v>0</v>
      </c>
      <c r="I45" s="1240"/>
      <c r="J45" s="1230"/>
      <c r="K45" s="1239"/>
    </row>
    <row customHeight="1" ht="11.25">
      <c r="F46" s="1235" t="s">
        <v>974</v>
      </c>
      <c r="G46" s="1243" t="s">
        <v>959</v>
      </c>
      <c r="H46" s="1241">
        <f>SUM(I46:J46)</f>
        <v>0</v>
      </c>
      <c r="I46" s="1240"/>
      <c r="J46" s="1230"/>
      <c r="K46" s="1239"/>
    </row>
    <row customHeight="1" ht="11.25">
      <c r="F47" s="1235" t="s">
        <v>933</v>
      </c>
      <c r="G47" s="1242" t="s">
        <v>975</v>
      </c>
      <c r="H47" s="1241">
        <f>SUM(I47:J47)</f>
        <v>0</v>
      </c>
      <c r="I47" s="1240"/>
      <c r="J47" s="1230"/>
      <c r="K47" s="1239"/>
    </row>
    <row customHeight="1" ht="22.5">
      <c r="F48" s="1235" t="s">
        <v>109</v>
      </c>
      <c r="G48" s="685" t="s">
        <v>976</v>
      </c>
      <c r="H48" s="1241">
        <f>SUM(I48:J48)</f>
        <v>0</v>
      </c>
      <c r="I48" s="1241">
        <f>SUM(I49,I54,I57)</f>
        <v>0</v>
      </c>
      <c r="J48" s="1230"/>
      <c r="K48" s="1239"/>
    </row>
    <row customHeight="1" ht="11.25">
      <c r="F49" s="1235" t="s">
        <v>615</v>
      </c>
      <c r="G49" s="1242" t="s">
        <v>928</v>
      </c>
      <c r="H49" s="1241">
        <f>SUM(I49:J49)</f>
        <v>0</v>
      </c>
      <c r="I49" s="1241">
        <f>SUM(I50:I53)</f>
        <v>0</v>
      </c>
      <c r="J49" s="1230"/>
      <c r="K49" s="1239"/>
    </row>
    <row customHeight="1" ht="22.5">
      <c r="F50" s="1235" t="s">
        <v>618</v>
      </c>
      <c r="G50" s="1243" t="s">
        <v>966</v>
      </c>
      <c r="H50" s="1241">
        <f>SUM(I50:J50)</f>
        <v>0</v>
      </c>
      <c r="I50" s="1240"/>
      <c r="J50" s="1230"/>
      <c r="K50" s="1239"/>
    </row>
    <row customHeight="1" ht="11.25">
      <c r="F51" s="1235" t="s">
        <v>621</v>
      </c>
      <c r="G51" s="1243" t="s">
        <v>968</v>
      </c>
      <c r="H51" s="1241">
        <f>SUM(I51:J51)</f>
        <v>0</v>
      </c>
      <c r="I51" s="1240"/>
      <c r="J51" s="1230"/>
      <c r="K51" s="1239"/>
    </row>
    <row customHeight="1" ht="11.25">
      <c r="F52" s="1235" t="s">
        <v>977</v>
      </c>
      <c r="G52" s="1243" t="s">
        <v>970</v>
      </c>
      <c r="H52" s="1241">
        <f>SUM(I52:J52)</f>
        <v>0</v>
      </c>
      <c r="I52" s="1240"/>
      <c r="J52" s="1230"/>
      <c r="K52" s="1239"/>
    </row>
    <row customHeight="1" ht="33.75">
      <c r="F53" s="1235" t="s">
        <v>978</v>
      </c>
      <c r="G53" s="1243" t="s">
        <v>972</v>
      </c>
      <c r="H53" s="1241">
        <f>SUM(I53:J53)</f>
        <v>0</v>
      </c>
      <c r="I53" s="1240"/>
      <c r="J53" s="1230"/>
      <c r="K53" s="1239"/>
    </row>
    <row customHeight="1" ht="11.25">
      <c r="F54" s="1235" t="s">
        <v>304</v>
      </c>
      <c r="G54" s="1242" t="s">
        <v>957</v>
      </c>
      <c r="H54" s="1241">
        <f>SUM(I54:J54)</f>
        <v>0</v>
      </c>
      <c r="I54" s="1241">
        <f>SUM(I55:I56)</f>
        <v>0</v>
      </c>
      <c r="J54" s="1230"/>
      <c r="K54" s="1239"/>
    </row>
    <row customHeight="1" ht="45">
      <c r="F55" s="1235" t="s">
        <v>625</v>
      </c>
      <c r="G55" s="1243" t="s">
        <v>958</v>
      </c>
      <c r="H55" s="1241">
        <f>SUM(I55:J55)</f>
        <v>0</v>
      </c>
      <c r="I55" s="1240"/>
      <c r="J55" s="1230"/>
      <c r="K55" s="1239"/>
    </row>
    <row customHeight="1" ht="11.25">
      <c r="F56" s="1235" t="s">
        <v>627</v>
      </c>
      <c r="G56" s="1243" t="s">
        <v>959</v>
      </c>
      <c r="H56" s="1241">
        <f>SUM(I56:J56)</f>
        <v>0</v>
      </c>
      <c r="I56" s="1240"/>
      <c r="J56" s="1230"/>
      <c r="K56" s="1239"/>
    </row>
    <row customHeight="1" ht="11.25">
      <c r="F57" s="1235" t="s">
        <v>307</v>
      </c>
      <c r="G57" s="1242" t="s">
        <v>975</v>
      </c>
      <c r="H57" s="1241">
        <f>SUM(I57:J57)</f>
        <v>0</v>
      </c>
      <c r="I57" s="1240"/>
      <c r="J57" s="1230"/>
      <c r="K57" s="1239"/>
    </row>
    <row customHeight="1" ht="11.25">
      <c r="F58" s="1235"/>
      <c r="G58" s="1244" t="s">
        <v>961</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1E9E8-3AB1-37FB-FA39-884D4E7BA58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«РИР» Филиал в г. Северске</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979</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980</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297</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981</v>
      </c>
      <c r="H11" s="2273" t="s">
        <v>982</v>
      </c>
      <c r="I11" s="2273" t="s">
        <v>983</v>
      </c>
      <c r="J11" s="2272"/>
      <c r="K11" s="2272"/>
      <c r="L11" s="2272"/>
      <c r="M11" s="2272"/>
      <c r="N11" s="2272"/>
      <c r="O11" s="2044" t="s">
        <v>984</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984</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984</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985</v>
      </c>
      <c r="P12" s="2044"/>
      <c r="Q12" s="2044"/>
      <c r="R12" s="2044"/>
      <c r="S12" s="2044" t="s">
        <v>986</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987</v>
      </c>
      <c r="BU12" s="2256"/>
      <c r="BV12" s="2256"/>
      <c r="BW12" s="2253"/>
      <c r="BX12" s="2252" t="s">
        <v>988</v>
      </c>
      <c r="BY12" s="2256"/>
      <c r="BZ12" s="2256"/>
      <c r="CA12" s="2253"/>
      <c r="CB12" s="2252" t="s">
        <v>989</v>
      </c>
      <c r="CC12" s="2253"/>
      <c r="CD12" s="2252" t="s">
        <v>990</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991</v>
      </c>
      <c r="CZ12" s="2256"/>
      <c r="DA12" s="2256"/>
      <c r="DB12" s="2256"/>
      <c r="DC12" s="2256"/>
      <c r="DD12" s="2253"/>
      <c r="DE12" s="2252" t="s">
        <v>992</v>
      </c>
      <c r="DF12" s="2253"/>
      <c r="DG12" s="2252" t="s">
        <v>990</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993</v>
      </c>
      <c r="P13" s="2044"/>
      <c r="Q13" s="2044"/>
      <c r="R13" s="2044"/>
      <c r="S13" s="2171" t="s">
        <v>994</v>
      </c>
      <c r="T13" s="2250"/>
      <c r="U13" s="1953" t="s">
        <v>995</v>
      </c>
      <c r="V13" s="1953"/>
      <c r="W13" s="1953"/>
      <c r="X13" s="1953"/>
      <c r="Y13" s="1953" t="s">
        <v>996</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997</v>
      </c>
      <c r="BU13" s="2250"/>
      <c r="BV13" s="2171" t="s">
        <v>998</v>
      </c>
      <c r="BW13" s="2250"/>
      <c r="BX13" s="2171" t="s">
        <v>999</v>
      </c>
      <c r="BY13" s="2250"/>
      <c r="BZ13" s="2171" t="s">
        <v>1000</v>
      </c>
      <c r="CA13" s="2250"/>
      <c r="CB13" s="2171" t="s">
        <v>1001</v>
      </c>
      <c r="CC13" s="2250"/>
      <c r="CD13" s="2171" t="s">
        <v>1002</v>
      </c>
      <c r="CE13" s="2250"/>
      <c r="CF13" s="2171" t="s">
        <v>1003</v>
      </c>
      <c r="CG13" s="2250"/>
      <c r="CH13" s="2252" t="s">
        <v>1004</v>
      </c>
      <c r="CI13" s="2256"/>
      <c r="CJ13" s="2256"/>
      <c r="CK13" s="2253"/>
      <c r="CL13" s="2262"/>
      <c r="CM13" s="2254"/>
      <c r="CN13" s="2254"/>
      <c r="CO13" s="2254"/>
      <c r="CP13" s="2254"/>
      <c r="CQ13" s="2254"/>
      <c r="CR13" s="2254"/>
      <c r="CS13" s="2254"/>
      <c r="CT13" s="2254"/>
      <c r="CU13" s="2254"/>
      <c r="CV13" s="2254"/>
      <c r="CW13" s="2254"/>
      <c r="CX13" s="2255"/>
      <c r="CY13" s="2171" t="s">
        <v>1005</v>
      </c>
      <c r="CZ13" s="2250"/>
      <c r="DA13" s="2171" t="s">
        <v>1006</v>
      </c>
      <c r="DB13" s="2250"/>
      <c r="DC13" s="2171" t="s">
        <v>1007</v>
      </c>
      <c r="DD13" s="2250"/>
      <c r="DE13" s="2171" t="s">
        <v>1008</v>
      </c>
      <c r="DF13" s="2250"/>
      <c r="DG13" s="2252" t="s">
        <v>1009</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1010</v>
      </c>
      <c r="P14" s="2250"/>
      <c r="Q14" s="2171" t="s">
        <v>1011</v>
      </c>
      <c r="R14" s="2250"/>
      <c r="S14" s="2172"/>
      <c r="T14" s="2045"/>
      <c r="U14" s="2171" t="s">
        <v>743</v>
      </c>
      <c r="V14" s="2250"/>
      <c r="W14" s="2171" t="s">
        <v>746</v>
      </c>
      <c r="X14" s="2250"/>
      <c r="Y14" s="2171" t="s">
        <v>743</v>
      </c>
      <c r="Z14" s="2250"/>
      <c r="AA14" s="2171" t="s">
        <v>753</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1012</v>
      </c>
      <c r="CI14" s="2250"/>
      <c r="CJ14" s="2171" t="s">
        <v>1013</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1014</v>
      </c>
      <c r="DH14" s="2250"/>
      <c r="DI14" s="2171" t="s">
        <v>1015</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733</v>
      </c>
      <c r="P16" s="2253"/>
      <c r="Q16" s="2252" t="s">
        <v>735</v>
      </c>
      <c r="R16" s="2253"/>
      <c r="S16" s="2252" t="s">
        <v>739</v>
      </c>
      <c r="T16" s="2253"/>
      <c r="U16" s="2252" t="s">
        <v>744</v>
      </c>
      <c r="V16" s="2253"/>
      <c r="W16" s="2252" t="s">
        <v>747</v>
      </c>
      <c r="X16" s="2253"/>
      <c r="Y16" s="2252" t="s">
        <v>751</v>
      </c>
      <c r="Z16" s="2253"/>
      <c r="AA16" s="2252" t="s">
        <v>754</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551</v>
      </c>
      <c r="BU16" s="2253"/>
      <c r="BV16" s="2252" t="s">
        <v>551</v>
      </c>
      <c r="BW16" s="2253"/>
      <c r="BX16" s="2252" t="s">
        <v>551</v>
      </c>
      <c r="BY16" s="2253"/>
      <c r="BZ16" s="2252" t="s">
        <v>551</v>
      </c>
      <c r="CA16" s="2253"/>
      <c r="CB16" s="2252" t="s">
        <v>1016</v>
      </c>
      <c r="CC16" s="2253"/>
      <c r="CD16" s="2252" t="s">
        <v>551</v>
      </c>
      <c r="CE16" s="2253"/>
      <c r="CF16" s="2252" t="s">
        <v>1017</v>
      </c>
      <c r="CG16" s="2253"/>
      <c r="CH16" s="2252" t="s">
        <v>1018</v>
      </c>
      <c r="CI16" s="2253"/>
      <c r="CJ16" s="2252" t="s">
        <v>1018</v>
      </c>
      <c r="CK16" s="2253"/>
      <c r="CL16" s="2262"/>
      <c r="CM16" s="2254"/>
      <c r="CN16" s="2254"/>
      <c r="CO16" s="2254"/>
      <c r="CP16" s="2254"/>
      <c r="CQ16" s="2254"/>
      <c r="CR16" s="2254"/>
      <c r="CS16" s="2254"/>
      <c r="CT16" s="2254"/>
      <c r="CU16" s="2254"/>
      <c r="CV16" s="2254"/>
      <c r="CW16" s="2254"/>
      <c r="CX16" s="2255"/>
      <c r="CY16" s="2171" t="s">
        <v>551</v>
      </c>
      <c r="CZ16" s="2250"/>
      <c r="DA16" s="2171" t="s">
        <v>551</v>
      </c>
      <c r="DB16" s="2250"/>
      <c r="DC16" s="2171" t="s">
        <v>551</v>
      </c>
      <c r="DD16" s="2250"/>
      <c r="DE16" s="2252" t="s">
        <v>1016</v>
      </c>
      <c r="DF16" s="2253"/>
      <c r="DG16" s="2252" t="s">
        <v>1019</v>
      </c>
      <c r="DH16" s="2253"/>
      <c r="DI16" s="2252" t="s">
        <v>1019</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1020</v>
      </c>
      <c r="P17" s="1188" t="s">
        <v>1021</v>
      </c>
      <c r="Q17" s="1188" t="s">
        <v>1020</v>
      </c>
      <c r="R17" s="1188" t="s">
        <v>1021</v>
      </c>
      <c r="S17" s="1188" t="s">
        <v>1020</v>
      </c>
      <c r="T17" s="1188" t="s">
        <v>1021</v>
      </c>
      <c r="U17" s="1188" t="s">
        <v>1020</v>
      </c>
      <c r="V17" s="1188" t="s">
        <v>1021</v>
      </c>
      <c r="W17" s="1188" t="s">
        <v>1020</v>
      </c>
      <c r="X17" s="1188" t="s">
        <v>1021</v>
      </c>
      <c r="Y17" s="1188" t="s">
        <v>1020</v>
      </c>
      <c r="Z17" s="1188" t="s">
        <v>1021</v>
      </c>
      <c r="AA17" s="1188" t="s">
        <v>1020</v>
      </c>
      <c r="AB17" s="1188" t="s">
        <v>1021</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1020</v>
      </c>
      <c r="BU17" s="1188" t="s">
        <v>1021</v>
      </c>
      <c r="BV17" s="1188" t="s">
        <v>1020</v>
      </c>
      <c r="BW17" s="1188" t="s">
        <v>1021</v>
      </c>
      <c r="BX17" s="1188" t="s">
        <v>1020</v>
      </c>
      <c r="BY17" s="1188" t="s">
        <v>1021</v>
      </c>
      <c r="BZ17" s="1188" t="s">
        <v>1020</v>
      </c>
      <c r="CA17" s="1188" t="s">
        <v>1021</v>
      </c>
      <c r="CB17" s="1188" t="s">
        <v>1020</v>
      </c>
      <c r="CC17" s="1188" t="s">
        <v>1021</v>
      </c>
      <c r="CD17" s="1188" t="s">
        <v>1020</v>
      </c>
      <c r="CE17" s="1188" t="s">
        <v>1021</v>
      </c>
      <c r="CF17" s="1188" t="s">
        <v>1020</v>
      </c>
      <c r="CG17" s="1188" t="s">
        <v>1021</v>
      </c>
      <c r="CH17" s="1188" t="s">
        <v>1020</v>
      </c>
      <c r="CI17" s="1188" t="s">
        <v>1021</v>
      </c>
      <c r="CJ17" s="1188" t="s">
        <v>1020</v>
      </c>
      <c r="CK17" s="1188" t="s">
        <v>1021</v>
      </c>
      <c r="CL17" s="2262"/>
      <c r="CM17" s="2254"/>
      <c r="CN17" s="2254"/>
      <c r="CO17" s="2254"/>
      <c r="CP17" s="2254"/>
      <c r="CQ17" s="2254"/>
      <c r="CR17" s="2254"/>
      <c r="CS17" s="2254"/>
      <c r="CT17" s="2254"/>
      <c r="CU17" s="2254"/>
      <c r="CV17" s="2254"/>
      <c r="CW17" s="2254"/>
      <c r="CX17" s="2255"/>
      <c r="CY17" s="1188" t="s">
        <v>1020</v>
      </c>
      <c r="CZ17" s="1188" t="s">
        <v>1021</v>
      </c>
      <c r="DA17" s="1188" t="s">
        <v>1020</v>
      </c>
      <c r="DB17" s="1188" t="s">
        <v>1021</v>
      </c>
      <c r="DC17" s="1188" t="s">
        <v>1020</v>
      </c>
      <c r="DD17" s="1188" t="s">
        <v>1021</v>
      </c>
      <c r="DE17" s="1188" t="s">
        <v>1020</v>
      </c>
      <c r="DF17" s="1188" t="s">
        <v>1021</v>
      </c>
      <c r="DG17" s="1188" t="s">
        <v>1020</v>
      </c>
      <c r="DH17" s="1188" t="s">
        <v>1021</v>
      </c>
      <c r="DI17" s="1188" t="s">
        <v>1020</v>
      </c>
      <c r="DJ17" s="1188" t="s">
        <v>1021</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375</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A3559-3D17-9D57-B787-F74F54F330A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«РИР» Филиал в г. Северске</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298</v>
      </c>
    </row>
    <row s="1660" customFormat="1" customHeight="1" ht="15">
      <c r="A10" s="754"/>
      <c r="C10" s="156"/>
      <c r="D10" s="706"/>
      <c r="E10" s="2195" t="s">
        <v>557</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558</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297</v>
      </c>
      <c r="E12" s="2198"/>
      <c r="F12" s="2198"/>
      <c r="G12" s="881"/>
      <c r="H12" s="881"/>
      <c r="I12" s="1953"/>
      <c r="R12" s="670"/>
    </row>
    <row customHeight="1" ht="33.75">
      <c r="C13" s="156"/>
      <c r="D13" s="756" t="s">
        <v>87</v>
      </c>
      <c r="E13" s="755" t="s">
        <v>299</v>
      </c>
      <c r="F13" s="755" t="s">
        <v>559</v>
      </c>
      <c r="G13" s="802" t="s">
        <v>300</v>
      </c>
      <c r="H13" s="749" t="s">
        <v>300</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1022</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1022</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1022</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303</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1023</v>
      </c>
      <c r="E20" s="683"/>
      <c r="F20" s="505"/>
      <c r="G20" s="505"/>
      <c r="H20" s="505"/>
      <c r="I20" s="1787"/>
    </row>
    <row customHeight="1" ht="27.75">
      <c r="C21" s="447"/>
      <c r="D21" s="535" t="s">
        <v>312</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1024</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5AA8E-BD49-F27B-F921-8D1FEF1C480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«РИР» Филиал в г. Северске</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297</v>
      </c>
      <c r="E9" s="2044"/>
      <c r="F9" s="2044"/>
      <c r="G9" s="2284" t="s">
        <v>298</v>
      </c>
    </row>
    <row customHeight="1" ht="14.25">
      <c r="C10" s="76"/>
      <c r="D10" s="85" t="s">
        <v>87</v>
      </c>
      <c r="E10" s="88" t="s">
        <v>299</v>
      </c>
      <c r="F10" s="88" t="s">
        <v>389</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303</v>
      </c>
      <c r="G12" s="131"/>
    </row>
    <row customHeight="1" ht="22.5">
      <c r="A13" s="171"/>
      <c r="C13" s="76"/>
      <c r="D13" s="127" t="s">
        <v>929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303</v>
      </c>
      <c r="G13" s="131"/>
    </row>
    <row customHeight="1" ht="14.25">
      <c r="A14" s="171"/>
      <c r="C14" s="76"/>
      <c r="D14" s="127" t="s">
        <v>965</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1025</v>
      </c>
      <c r="F15" s="180"/>
      <c r="G15" s="1999"/>
    </row>
    <row customHeight="1" ht="14.25">
      <c r="A16" s="171"/>
      <c r="C16" s="76"/>
      <c r="D16" s="127" t="s">
        <v>931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303</v>
      </c>
      <c r="G16" s="325"/>
    </row>
    <row customHeight="1" ht="14.25">
      <c r="A17" s="171"/>
      <c r="C17" s="76"/>
      <c r="D17" s="127" t="s">
        <v>973</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1026</v>
      </c>
      <c r="F18" s="326"/>
      <c r="G18" s="1999"/>
      <c r="I18" s="338"/>
      <c r="J18" s="338"/>
    </row>
    <row s="1660" customFormat="1" customHeight="1" ht="256.5" hidden="1">
      <c r="A19" s="331"/>
      <c r="B19" s="414"/>
      <c r="C19" s="368"/>
      <c r="D19" s="878" t="s">
        <v>933</v>
      </c>
      <c r="E19" s="877" t="s">
        <v>1027</v>
      </c>
      <c r="F19" s="382"/>
      <c r="G19" s="325" t="s">
        <v>1028</v>
      </c>
      <c r="I19" s="496"/>
      <c r="J19" s="496"/>
    </row>
    <row s="1660" customFormat="1" customHeight="1" ht="14.25">
      <c r="A20" s="331"/>
      <c r="B20" s="126"/>
      <c r="C20" s="288"/>
      <c r="D20" s="879">
        <v>2</v>
      </c>
      <c r="E20" s="318" t="s">
        <v>1029</v>
      </c>
      <c r="F20" s="177" t="s">
        <v>303</v>
      </c>
      <c r="G20" s="325"/>
      <c r="I20" s="338"/>
      <c r="J20" s="338"/>
    </row>
    <row s="1660" customFormat="1" customHeight="1" ht="18.75" hidden="1">
      <c r="A21" s="331"/>
      <c r="B21" s="126"/>
      <c r="C21" s="288"/>
      <c r="D21" s="321" t="s">
        <v>859</v>
      </c>
      <c r="E21" s="320"/>
      <c r="F21" s="319"/>
      <c r="G21" s="329"/>
      <c r="H21" s="322"/>
      <c r="I21" s="338"/>
      <c r="J21" s="338"/>
    </row>
    <row customHeight="1" ht="15">
      <c r="A22" s="171"/>
      <c r="C22" s="76"/>
      <c r="D22" s="89"/>
      <c r="E22" s="182" t="s">
        <v>1030</v>
      </c>
      <c r="F22" s="326"/>
      <c r="G22" s="327"/>
    </row>
    <row s="1660" customFormat="1" customHeight="1" ht="22.5" hidden="1">
      <c r="A23" s="331"/>
      <c r="B23" s="1155"/>
      <c r="C23" s="368"/>
      <c r="D23" s="1698" t="s">
        <v>109</v>
      </c>
      <c r="E23" s="176" t="s">
        <v>1031</v>
      </c>
      <c r="F23" s="1695" t="s">
        <v>303</v>
      </c>
      <c r="G23" s="333"/>
      <c r="I23" s="1649"/>
      <c r="J23" s="1649"/>
    </row>
    <row s="1660" customFormat="1" customHeight="1" ht="14.25" hidden="1">
      <c r="A24" s="331"/>
      <c r="B24" s="1155"/>
      <c r="C24" s="368"/>
      <c r="D24" s="1698" t="s">
        <v>615</v>
      </c>
      <c r="E24" s="1697" t="s">
        <v>1032</v>
      </c>
      <c r="F24" s="1695" t="s">
        <v>303</v>
      </c>
      <c r="G24" s="325"/>
      <c r="I24" s="1649"/>
      <c r="J24" s="1649"/>
    </row>
    <row s="1660" customFormat="1" customHeight="1" ht="14.25" hidden="1">
      <c r="A25" s="331"/>
      <c r="B25" s="1155"/>
      <c r="C25" s="368"/>
      <c r="D25" s="1698" t="s">
        <v>618</v>
      </c>
      <c r="E25" s="174"/>
      <c r="F25" s="382"/>
      <c r="G25" s="1997" t="s">
        <v>1033</v>
      </c>
      <c r="I25" s="1649"/>
      <c r="J25" s="1649"/>
    </row>
    <row s="1660" customFormat="1" customHeight="1" ht="22.5" hidden="1">
      <c r="A26" s="331"/>
      <c r="B26" s="1155"/>
      <c r="C26" s="368"/>
      <c r="D26" s="335"/>
      <c r="E26" s="337" t="s">
        <v>1034</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C996-CC9F-D7DA-DE42-98364C041D0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182</v>
      </c>
      <c r="D2" s="1698"/>
      <c r="E2" s="178"/>
      <c r="F2" s="1695"/>
      <c r="G2" s="1695" t="s">
        <v>303</v>
      </c>
      <c r="H2" s="1156"/>
      <c r="K2" s="1649"/>
      <c r="L2" s="1649"/>
    </row>
    <row s="1660" customFormat="1" customHeight="1" ht="14.25" hidden="1">
      <c r="A3" s="1379"/>
      <c r="B3" s="1155"/>
      <c r="C3" s="332"/>
      <c r="K3" s="1649"/>
      <c r="L3" s="1649"/>
    </row>
    <row s="1660" customFormat="1" customHeight="1" ht="18.75" hidden="1">
      <c r="A4" s="1708"/>
      <c r="B4" s="1155"/>
      <c r="C4" s="1754" t="s">
        <v>182</v>
      </c>
      <c r="D4" s="1698"/>
      <c r="E4" s="184" t="s">
        <v>1035</v>
      </c>
      <c r="F4" s="1695"/>
      <c r="G4" s="236"/>
      <c r="H4" s="1695" t="s">
        <v>303</v>
      </c>
      <c r="K4" s="1649"/>
      <c r="L4" s="1649"/>
    </row>
    <row s="1660" customFormat="1" customHeight="1" ht="14.25" hidden="1">
      <c r="A5" s="1379"/>
      <c r="B5" s="1155"/>
      <c r="C5" s="332"/>
      <c r="K5" s="1649"/>
      <c r="L5" s="1649"/>
    </row>
    <row s="1660" customFormat="1" customHeight="1" ht="18.75" hidden="1">
      <c r="A6" s="1708"/>
      <c r="B6" s="1155"/>
      <c r="C6" s="1754" t="s">
        <v>182</v>
      </c>
      <c r="D6" s="1698"/>
      <c r="E6" s="185" t="s">
        <v>1036</v>
      </c>
      <c r="F6" s="1695"/>
      <c r="G6" s="236"/>
      <c r="H6" s="1695" t="s">
        <v>303</v>
      </c>
      <c r="K6" s="1649"/>
      <c r="L6" s="1649"/>
    </row>
    <row s="1660" customFormat="1" customHeight="1" ht="14.25" hidden="1">
      <c r="A7" s="1379"/>
      <c r="B7" s="1155"/>
      <c r="C7" s="332"/>
      <c r="K7" s="1649"/>
      <c r="L7" s="1649"/>
    </row>
    <row s="1660" customFormat="1" customHeight="1" ht="18.75" hidden="1">
      <c r="A8" s="1708"/>
      <c r="B8" s="1155"/>
      <c r="C8" s="1754" t="s">
        <v>182</v>
      </c>
      <c r="D8" s="1698"/>
      <c r="E8" s="185" t="s">
        <v>1037</v>
      </c>
      <c r="F8" s="1695"/>
      <c r="G8" s="236"/>
      <c r="H8" s="1695" t="s">
        <v>303</v>
      </c>
      <c r="K8" s="1649"/>
      <c r="L8" s="1649"/>
    </row>
    <row s="1660" customFormat="1" customHeight="1" ht="14.25" hidden="1">
      <c r="A9" s="1379"/>
      <c r="B9" s="1155"/>
      <c r="C9" s="332"/>
      <c r="K9" s="1649"/>
      <c r="L9" s="1649"/>
    </row>
    <row s="1660" customFormat="1" customHeight="1" ht="18.75" hidden="1">
      <c r="A10" s="1708"/>
      <c r="B10" s="1155"/>
      <c r="C10" s="1754" t="s">
        <v>182</v>
      </c>
      <c r="D10" s="1698"/>
      <c r="E10" s="185" t="s">
        <v>1038</v>
      </c>
      <c r="F10" s="1695"/>
      <c r="G10" s="1699"/>
      <c r="H10" s="1695" t="s">
        <v>303</v>
      </c>
      <c r="K10" s="1649"/>
      <c r="L10" s="1649" t="s">
        <v>1039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«РИР» Филиал в г. Северске</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297</v>
      </c>
      <c r="E18" s="2044"/>
      <c r="F18" s="2044"/>
      <c r="G18" s="2044"/>
      <c r="H18" s="2044"/>
      <c r="I18" s="2284" t="s">
        <v>298</v>
      </c>
    </row>
    <row customHeight="1" ht="21">
      <c r="C19" s="76"/>
      <c r="D19" s="85" t="s">
        <v>87</v>
      </c>
      <c r="E19" s="88" t="s">
        <v>299</v>
      </c>
      <c r="F19" s="88"/>
      <c r="G19" s="88" t="s">
        <v>300</v>
      </c>
      <c r="H19" s="88" t="s">
        <v>389</v>
      </c>
      <c r="I19" s="2284"/>
    </row>
    <row customHeight="1" ht="12" hidden="1">
      <c r="C20" s="76"/>
      <c r="D20" s="68"/>
      <c r="E20" s="68"/>
      <c r="F20" s="68"/>
      <c r="G20" s="68"/>
      <c r="H20" s="68"/>
      <c r="I20" s="68"/>
    </row>
    <row customHeight="1" ht="14.25">
      <c r="A21" s="1708"/>
      <c r="C21" s="76"/>
      <c r="D21" s="127">
        <v>1</v>
      </c>
      <c r="E21" s="2286" t="s">
        <v>1040</v>
      </c>
      <c r="F21" s="2286"/>
      <c r="G21" s="2286"/>
      <c r="H21" s="2286"/>
      <c r="I21" s="187"/>
    </row>
    <row customHeight="1" ht="20.25">
      <c r="A22" s="1708"/>
      <c r="C22" s="76"/>
      <c r="D22" s="127" t="s">
        <v>929</v>
      </c>
      <c r="E22" s="173" t="s">
        <v>1041</v>
      </c>
      <c r="F22" s="177"/>
      <c r="G22" s="1761"/>
      <c r="H22" s="177" t="s">
        <v>303</v>
      </c>
      <c r="I22" s="131" t="s">
        <v>1042</v>
      </c>
    </row>
    <row customHeight="1" ht="45">
      <c r="A23" s="1708"/>
      <c r="C23" s="76"/>
      <c r="D23" s="127" t="s">
        <v>931</v>
      </c>
      <c r="E23" s="173" t="s">
        <v>1043</v>
      </c>
      <c r="F23" s="177"/>
      <c r="G23" s="236"/>
      <c r="H23" s="192"/>
      <c r="I23" s="237" t="s">
        <v>1044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303</v>
      </c>
      <c r="H24" s="192"/>
      <c r="I24" s="238" t="s">
        <v>796</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323</v>
      </c>
      <c r="E26" s="178"/>
      <c r="F26" s="177"/>
      <c r="G26" s="177" t="s">
        <v>303</v>
      </c>
      <c r="H26" s="192"/>
      <c r="I26" s="1997" t="s">
        <v>1045</v>
      </c>
    </row>
    <row customHeight="1" ht="15">
      <c r="A27" s="1708" t="s">
        <v>108</v>
      </c>
      <c r="C27" s="76"/>
      <c r="D27" s="89"/>
      <c r="E27" s="182" t="s">
        <v>1030</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660</v>
      </c>
      <c r="E29" s="184" t="s">
        <v>1035</v>
      </c>
      <c r="F29" s="177"/>
      <c r="G29" s="236"/>
      <c r="H29" s="177" t="s">
        <v>303</v>
      </c>
      <c r="I29" s="1997" t="s">
        <v>1046</v>
      </c>
    </row>
    <row customHeight="1" ht="15">
      <c r="A30" s="1708" t="s">
        <v>109</v>
      </c>
      <c r="C30" s="76"/>
      <c r="D30" s="89"/>
      <c r="E30" s="182" t="s">
        <v>1030</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312</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1047</v>
      </c>
      <c r="E33" s="185" t="s">
        <v>1036</v>
      </c>
      <c r="F33" s="177"/>
      <c r="G33" s="236"/>
      <c r="H33" s="177" t="s">
        <v>303</v>
      </c>
      <c r="I33" s="1997" t="s">
        <v>1048</v>
      </c>
    </row>
    <row customHeight="1" ht="15">
      <c r="A34" s="1708" t="s">
        <v>89</v>
      </c>
      <c r="C34" s="76"/>
      <c r="D34" s="89"/>
      <c r="E34" s="183" t="s">
        <v>1030</v>
      </c>
      <c r="F34" s="179"/>
      <c r="G34" s="179"/>
      <c r="H34" s="180"/>
      <c r="I34" s="1999"/>
    </row>
    <row customHeight="1" ht="24">
      <c r="A35" s="1708"/>
      <c r="C35" s="76"/>
      <c r="D35" s="127" t="s">
        <v>314</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1049</v>
      </c>
      <c r="E36" s="185" t="s">
        <v>1037</v>
      </c>
      <c r="F36" s="177"/>
      <c r="G36" s="236"/>
      <c r="H36" s="177" t="s">
        <v>303</v>
      </c>
      <c r="I36" s="1975" t="s">
        <v>1050</v>
      </c>
    </row>
    <row customHeight="1" ht="15">
      <c r="A37" s="1708" t="s">
        <v>90</v>
      </c>
      <c r="C37" s="76"/>
      <c r="D37" s="89"/>
      <c r="E37" s="183" t="s">
        <v>1030</v>
      </c>
      <c r="F37" s="179"/>
      <c r="G37" s="179"/>
      <c r="H37" s="180"/>
      <c r="I37" s="1975"/>
    </row>
    <row customHeight="1" ht="26.25">
      <c r="A38" s="1708"/>
      <c r="C38" s="76"/>
      <c r="D38" s="127" t="s">
        <v>317</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789</v>
      </c>
      <c r="E39" s="185" t="s">
        <v>1038</v>
      </c>
      <c r="F39" s="177"/>
      <c r="G39" s="186"/>
      <c r="H39" s="177" t="s">
        <v>303</v>
      </c>
      <c r="I39" s="1997" t="s">
        <v>1051</v>
      </c>
      <c r="L39" s="135" t="s">
        <v>1039</v>
      </c>
    </row>
    <row customHeight="1" ht="15">
      <c r="A40" s="1708" t="s">
        <v>110</v>
      </c>
      <c r="C40" s="76"/>
      <c r="D40" s="89"/>
      <c r="E40" s="183" t="s">
        <v>1030</v>
      </c>
      <c r="F40" s="179"/>
      <c r="G40" s="179"/>
      <c r="H40" s="180"/>
      <c r="I40" s="1999"/>
    </row>
    <row s="1848" customFormat="1" customHeight="1" ht="3">
      <c r="A41" s="1708"/>
      <c r="K41" s="175"/>
      <c r="L41" s="175"/>
    </row>
    <row customHeight="1" ht="24.75">
      <c r="D42" s="1706" t="s">
        <v>711</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D046E-E931-321C-7B34-9C2C17615CC1}" mc:Ignorable="x14ac xr xr2 xr3">
  <sheetPr>
    <tabColor theme="6" tint="0.4"/>
  </sheetPr>
  <dimension ref="A1:AG357"/>
  <sheetViews>
    <sheetView topLeftCell="D13" showGridLines="0" zoomScale="90" workbookViewId="0">
      <selection activeCell="A299" sqref="A299:XFD300"/>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303</v>
      </c>
      <c r="M2" s="1900"/>
      <c r="N2" s="322"/>
      <c r="O2" s="1649"/>
      <c r="P2" s="1649"/>
    </row>
    <row s="1660" customFormat="1" customHeight="1" ht="18.75" hidden="1">
      <c r="A3" s="1805"/>
      <c r="B3" s="1805"/>
      <c r="C3" s="361" t="s">
        <v>1052</v>
      </c>
      <c r="D3" s="332"/>
      <c r="E3" s="1026"/>
      <c r="F3" s="1026"/>
      <c r="G3" s="2248"/>
      <c r="H3" s="1517"/>
      <c r="I3" s="646" t="s">
        <v>1053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303</v>
      </c>
      <c r="M5" s="1900"/>
      <c r="N5" s="322"/>
      <c r="O5" s="1649"/>
      <c r="P5" s="1649"/>
    </row>
    <row s="1660" customFormat="1" customHeight="1" ht="18.75" hidden="1">
      <c r="A6" s="1805"/>
      <c r="B6" s="1805"/>
      <c r="C6" s="361" t="s">
        <v>1054</v>
      </c>
      <c r="D6" s="332"/>
      <c r="E6" s="1026"/>
      <c r="F6" s="1026"/>
      <c r="G6" s="2248"/>
      <c r="H6" s="1517"/>
      <c r="I6" s="646" t="s">
        <v>1053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303</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303</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45280.672581018516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№9-142/9(554)</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297</v>
      </c>
      <c r="F19" s="2044"/>
      <c r="G19" s="2044"/>
      <c r="H19" s="2044"/>
      <c r="I19" s="2044"/>
      <c r="J19" s="2044"/>
      <c r="K19" s="2044"/>
      <c r="L19" s="2044"/>
      <c r="M19" s="2284" t="s">
        <v>298</v>
      </c>
    </row>
    <row customHeight="1" ht="21">
      <c r="D20" s="368"/>
      <c r="E20" s="2111" t="s">
        <v>87</v>
      </c>
      <c r="F20" s="2055" t="s">
        <v>121</v>
      </c>
      <c r="G20" s="2055" t="s">
        <v>122</v>
      </c>
      <c r="H20" s="2252" t="s">
        <v>1055</v>
      </c>
      <c r="I20" s="2256"/>
      <c r="J20" s="2253"/>
      <c r="K20" s="2055" t="s">
        <v>300</v>
      </c>
      <c r="L20" s="2055" t="s">
        <v>389</v>
      </c>
      <c r="M20" s="2284"/>
    </row>
    <row customHeight="1" ht="21">
      <c r="D21" s="368"/>
      <c r="E21" s="2113"/>
      <c r="F21" s="2056"/>
      <c r="G21" s="2056"/>
      <c r="H21" s="2050" t="s">
        <v>1056</v>
      </c>
      <c r="I21" s="2066"/>
      <c r="J21" s="88" t="s">
        <v>1057</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303</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303</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1052</v>
      </c>
      <c r="D25" s="2288"/>
      <c r="E25" s="2038"/>
      <c r="F25" s="2292"/>
      <c r="G25" s="2248"/>
      <c r="H25" s="1517"/>
      <c r="I25" s="646" t="s">
        <v>1053</v>
      </c>
      <c r="J25" s="567"/>
      <c r="K25" s="1517"/>
      <c r="L25" s="193"/>
      <c r="M25" s="1998"/>
      <c r="N25" s="322"/>
      <c r="O25" s="1649"/>
      <c r="P25" s="1649"/>
    </row>
    <row customHeight="1" ht="0.75" hidden="1">
      <c r="A26" s="1805"/>
      <c r="B26" s="1805"/>
      <c r="C26" s="361" t="s">
        <v>1058</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303</v>
      </c>
      <c r="M27" s="1998"/>
      <c r="N27" s="322"/>
      <c r="O27" s="1649"/>
      <c r="P27" s="1649"/>
    </row>
    <row s="1660" customFormat="1" customHeight="1" ht="18.75" hidden="1">
      <c r="A28" s="1805"/>
      <c r="B28" s="1805"/>
      <c r="C28" s="361" t="s">
        <v>1052</v>
      </c>
      <c r="D28" s="2293"/>
      <c r="E28" s="2294"/>
      <c r="F28" s="2295"/>
      <c r="G28" s="2248"/>
      <c r="H28" s="1517"/>
      <c r="I28" s="646" t="s">
        <v>1053</v>
      </c>
      <c r="J28" s="567"/>
      <c r="K28" s="1517"/>
      <c r="L28" s="193"/>
      <c r="M28" s="1998"/>
      <c r="N28" s="322"/>
      <c r="O28" s="1649"/>
      <c r="P28" s="1649"/>
    </row>
    <row s="1660" customFormat="1" customHeight="1" ht="18.75">
      <c r="A29" s="1848" t="s">
        <v>160</v>
      </c>
      <c r="B29" s="1848" t="s">
        <v>1059</v>
      </c>
      <c r="C29" s="1712"/>
      <c r="D29" s="332"/>
      <c r="E29" s="1026"/>
      <c r="F29" s="1026"/>
      <c r="G29" s="2248">
        <f>INDEX(PT_DIFFERENTIATION_NTAR,MATCH(B29,PT_DIFFERENTIATION_NTAR_ID,0))</f>
      </c>
      <c r="H29" s="2066"/>
      <c r="I29" s="1763"/>
      <c r="J29" s="1798"/>
      <c r="K29" s="1890"/>
      <c r="L29" s="2066" t="s">
        <v>303</v>
      </c>
      <c r="M29" s="1900"/>
      <c r="N29" s="614"/>
      <c r="O29" s="1649"/>
      <c r="P29" s="1649"/>
      <c r="Q29" s="1660"/>
      <c r="R29" s="1660"/>
      <c r="S29" s="1660"/>
      <c r="T29" s="1660"/>
      <c r="U29" s="1660"/>
      <c r="V29" s="1660"/>
      <c r="W29" s="1660"/>
      <c r="X29" s="1660"/>
      <c r="Y29" s="1660"/>
      <c r="Z29" s="1660"/>
      <c r="AA29" s="1660"/>
      <c r="AB29" s="1660"/>
      <c r="AC29" s="1660"/>
      <c r="AD29" s="1660"/>
      <c r="AE29" s="1660"/>
      <c r="AF29" s="1660"/>
      <c r="AG29" s="1660"/>
    </row>
    <row s="1660" customFormat="1" customHeight="1" ht="18.75">
      <c r="A30" s="1848"/>
      <c r="B30" s="1848"/>
      <c r="C30" s="1712" t="s">
        <v>1052</v>
      </c>
      <c r="D30" s="332"/>
      <c r="E30" s="1026"/>
      <c r="F30" s="1026"/>
      <c r="G30" s="2248"/>
      <c r="H30" s="2850"/>
      <c r="I30" s="2851" t="s">
        <v>1053</v>
      </c>
      <c r="J30" s="2852"/>
      <c r="K30" s="2853"/>
      <c r="L30" s="2854"/>
      <c r="M30" s="1900"/>
      <c r="N30" s="614"/>
      <c r="O30" s="1649"/>
      <c r="P30" s="1649"/>
      <c r="Q30" s="1660"/>
      <c r="R30" s="1660"/>
      <c r="S30" s="1660"/>
      <c r="T30" s="1660"/>
      <c r="U30" s="1660"/>
      <c r="V30" s="1660"/>
      <c r="W30" s="1660"/>
      <c r="X30" s="1660"/>
      <c r="Y30" s="1660"/>
      <c r="Z30" s="1660"/>
      <c r="AA30" s="1660"/>
      <c r="AB30" s="1660"/>
      <c r="AC30" s="1660"/>
      <c r="AD30" s="1660"/>
      <c r="AE30" s="1660"/>
      <c r="AF30" s="1660"/>
      <c r="AG30" s="1660"/>
    </row>
    <row s="1660" customFormat="1" customHeight="1" ht="18.75">
      <c r="A31" s="1848" t="s">
        <v>160</v>
      </c>
      <c r="B31" s="1848" t="s">
        <v>1060</v>
      </c>
      <c r="C31" s="1712"/>
      <c r="D31" s="332"/>
      <c r="E31" s="1026"/>
      <c r="F31" s="1026"/>
      <c r="G31" s="2248">
        <f>INDEX(PT_DIFFERENTIATION_NTAR,MATCH(B31,PT_DIFFERENTIATION_NTAR_ID,0))</f>
      </c>
      <c r="H31" s="2066"/>
      <c r="I31" s="1763"/>
      <c r="J31" s="1798"/>
      <c r="K31" s="1890"/>
      <c r="L31" s="2066" t="s">
        <v>303</v>
      </c>
      <c r="M31" s="1900"/>
      <c r="N31" s="614"/>
      <c r="O31" s="1649"/>
      <c r="P31" s="1649"/>
      <c r="Q31" s="1660"/>
      <c r="R31" s="1660"/>
      <c r="S31" s="1660"/>
      <c r="T31" s="1660"/>
      <c r="U31" s="1660"/>
      <c r="V31" s="1660"/>
      <c r="W31" s="1660"/>
      <c r="X31" s="1660"/>
      <c r="Y31" s="1660"/>
      <c r="Z31" s="1660"/>
      <c r="AA31" s="1660"/>
      <c r="AB31" s="1660"/>
      <c r="AC31" s="1660"/>
      <c r="AD31" s="1660"/>
      <c r="AE31" s="1660"/>
      <c r="AF31" s="1660"/>
      <c r="AG31" s="1660"/>
    </row>
    <row s="1660" customFormat="1" customHeight="1" ht="18.75">
      <c r="A32" s="1848"/>
      <c r="B32" s="1848"/>
      <c r="C32" s="1712" t="s">
        <v>1052</v>
      </c>
      <c r="D32" s="332"/>
      <c r="E32" s="1026"/>
      <c r="F32" s="1026"/>
      <c r="G32" s="2248"/>
      <c r="H32" s="2855"/>
      <c r="I32" s="2856" t="s">
        <v>1053</v>
      </c>
      <c r="J32" s="2857"/>
      <c r="K32" s="2858"/>
      <c r="L32" s="2859"/>
      <c r="M32" s="1900"/>
      <c r="N32" s="614"/>
      <c r="O32" s="1649"/>
      <c r="P32" s="1649"/>
      <c r="Q32" s="1660"/>
      <c r="R32" s="1660"/>
      <c r="S32" s="1660"/>
      <c r="T32" s="1660"/>
      <c r="U32" s="1660"/>
      <c r="V32" s="1660"/>
      <c r="W32" s="1660"/>
      <c r="X32" s="1660"/>
      <c r="Y32" s="1660"/>
      <c r="Z32" s="1660"/>
      <c r="AA32" s="1660"/>
      <c r="AB32" s="1660"/>
      <c r="AC32" s="1660"/>
      <c r="AD32" s="1660"/>
      <c r="AE32" s="1660"/>
      <c r="AF32" s="1660"/>
      <c r="AG32" s="1660"/>
    </row>
    <row s="1660" customFormat="1" customHeight="1" ht="18.75">
      <c r="A33" s="1848" t="s">
        <v>160</v>
      </c>
      <c r="B33" s="1848" t="s">
        <v>1061</v>
      </c>
      <c r="C33" s="1712"/>
      <c r="D33" s="332"/>
      <c r="E33" s="1026"/>
      <c r="F33" s="1026"/>
      <c r="G33" s="2248">
        <f>INDEX(PT_DIFFERENTIATION_NTAR,MATCH(B33,PT_DIFFERENTIATION_NTAR_ID,0))</f>
      </c>
      <c r="H33" s="2066"/>
      <c r="I33" s="1763"/>
      <c r="J33" s="1798"/>
      <c r="K33" s="1890"/>
      <c r="L33" s="2066" t="s">
        <v>303</v>
      </c>
      <c r="M33" s="1900"/>
      <c r="N33" s="614"/>
      <c r="O33" s="1649"/>
      <c r="P33" s="1649"/>
      <c r="Q33" s="1660"/>
      <c r="R33" s="1660"/>
      <c r="S33" s="1660"/>
      <c r="T33" s="1660"/>
      <c r="U33" s="1660"/>
      <c r="V33" s="1660"/>
      <c r="W33" s="1660"/>
      <c r="X33" s="1660"/>
      <c r="Y33" s="1660"/>
      <c r="Z33" s="1660"/>
      <c r="AA33" s="1660"/>
      <c r="AB33" s="1660"/>
      <c r="AC33" s="1660"/>
      <c r="AD33" s="1660"/>
      <c r="AE33" s="1660"/>
      <c r="AF33" s="1660"/>
      <c r="AG33" s="1660"/>
    </row>
    <row s="1660" customFormat="1" customHeight="1" ht="18.75">
      <c r="A34" s="1848"/>
      <c r="B34" s="1848"/>
      <c r="C34" s="1712" t="s">
        <v>1052</v>
      </c>
      <c r="D34" s="332"/>
      <c r="E34" s="1026"/>
      <c r="F34" s="1026"/>
      <c r="G34" s="2248"/>
      <c r="H34" s="2860"/>
      <c r="I34" s="2861" t="s">
        <v>1053</v>
      </c>
      <c r="J34" s="2862"/>
      <c r="K34" s="2863"/>
      <c r="L34" s="2864"/>
      <c r="M34" s="1900"/>
      <c r="N34" s="614"/>
      <c r="O34" s="1649"/>
      <c r="P34" s="1649"/>
      <c r="Q34" s="1660"/>
      <c r="R34" s="1660"/>
      <c r="S34" s="1660"/>
      <c r="T34" s="1660"/>
      <c r="U34" s="1660"/>
      <c r="V34" s="1660"/>
      <c r="W34" s="1660"/>
      <c r="X34" s="1660"/>
      <c r="Y34" s="1660"/>
      <c r="Z34" s="1660"/>
      <c r="AA34" s="1660"/>
      <c r="AB34" s="1660"/>
      <c r="AC34" s="1660"/>
      <c r="AD34" s="1660"/>
      <c r="AE34" s="1660"/>
      <c r="AF34" s="1660"/>
      <c r="AG34" s="1660"/>
    </row>
    <row s="1660" customFormat="1" customHeight="1" ht="0.75" hidden="1">
      <c r="A35" s="1805"/>
      <c r="B35" s="1805"/>
      <c r="C35" s="361" t="s">
        <v>1058</v>
      </c>
      <c r="D35" s="2293"/>
      <c r="E35" s="2038"/>
      <c r="F35" s="2202"/>
      <c r="G35" s="397"/>
      <c r="H35" s="1517"/>
      <c r="I35" s="646"/>
      <c r="J35" s="567"/>
      <c r="K35" s="1517"/>
      <c r="L35" s="193"/>
      <c r="M35" s="1998"/>
      <c r="N35" s="322"/>
      <c r="O35" s="1649"/>
      <c r="P35" s="1649"/>
    </row>
    <row s="1660" customFormat="1" customHeight="1" ht="45" hidden="1">
      <c r="A36" s="1805" t="s">
        <v>166</v>
      </c>
      <c r="B36" s="1805" t="s">
        <v>167</v>
      </c>
      <c r="C36" s="361"/>
      <c r="D36" s="2293"/>
      <c r="E36" s="2038"/>
      <c r="F36" s="2202"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2248" t="str">
        <f>INDEX(PT_DIFFERENTIATION_NTAR,MATCH(B36,PT_DIFFERENTIATION_NTAR_ID,0))</f>
        <v/>
      </c>
      <c r="H36" s="1887"/>
      <c r="I36" s="1763"/>
      <c r="J36" s="1798"/>
      <c r="K36" s="1890"/>
      <c r="L36" s="1887" t="s">
        <v>303</v>
      </c>
      <c r="M36" s="1998"/>
      <c r="N36" s="322"/>
      <c r="O36" s="1649"/>
      <c r="P36" s="1649"/>
    </row>
    <row s="1660" customFormat="1" customHeight="1" ht="18.75" hidden="1">
      <c r="A37" s="1805"/>
      <c r="B37" s="1805"/>
      <c r="C37" s="361" t="s">
        <v>1052</v>
      </c>
      <c r="D37" s="2293"/>
      <c r="E37" s="2038"/>
      <c r="F37" s="2202"/>
      <c r="G37" s="2248"/>
      <c r="H37" s="1517"/>
      <c r="I37" s="646" t="s">
        <v>1053</v>
      </c>
      <c r="J37" s="567"/>
      <c r="K37" s="1517"/>
      <c r="L37" s="193"/>
      <c r="M37" s="1998"/>
      <c r="N37" s="322"/>
      <c r="O37" s="1649"/>
      <c r="P37" s="1649"/>
    </row>
    <row s="1660" customFormat="1" customHeight="1" ht="0.75" hidden="1">
      <c r="A38" s="1805"/>
      <c r="B38" s="1805"/>
      <c r="C38" s="361" t="s">
        <v>1058</v>
      </c>
      <c r="D38" s="2293"/>
      <c r="E38" s="2038"/>
      <c r="F38" s="2202"/>
      <c r="G38" s="397"/>
      <c r="H38" s="1517"/>
      <c r="I38" s="646"/>
      <c r="J38" s="567"/>
      <c r="K38" s="1517"/>
      <c r="L38" s="193"/>
      <c r="M38" s="1998"/>
      <c r="N38" s="322"/>
      <c r="O38" s="1649"/>
      <c r="P38" s="1649"/>
    </row>
    <row s="1660" customFormat="1" customHeight="1" ht="45" hidden="1">
      <c r="A39" s="1805" t="s">
        <v>174</v>
      </c>
      <c r="B39" s="1805" t="s">
        <v>175</v>
      </c>
      <c r="C39" s="361"/>
      <c r="D39" s="2293"/>
      <c r="E39" s="2038"/>
      <c r="F39" s="2202"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2248" t="str">
        <f>INDEX(PT_DIFFERENTIATION_NTAR,MATCH(B39,PT_DIFFERENTIATION_NTAR_ID,0))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v>
      </c>
      <c r="H39" s="1887"/>
      <c r="I39" s="1763"/>
      <c r="J39" s="1798"/>
      <c r="K39" s="1890"/>
      <c r="L39" s="1887" t="s">
        <v>303</v>
      </c>
      <c r="M39" s="1998"/>
      <c r="N39" s="322"/>
      <c r="O39" s="1649"/>
      <c r="P39" s="1649"/>
    </row>
    <row s="1660" customFormat="1" customHeight="1" ht="18.75" hidden="1">
      <c r="A40" s="1805"/>
      <c r="B40" s="1805"/>
      <c r="C40" s="361" t="s">
        <v>1052</v>
      </c>
      <c r="D40" s="2293"/>
      <c r="E40" s="2038"/>
      <c r="F40" s="2202"/>
      <c r="G40" s="2248"/>
      <c r="H40" s="1517"/>
      <c r="I40" s="646" t="s">
        <v>1053</v>
      </c>
      <c r="J40" s="567"/>
      <c r="K40" s="1517"/>
      <c r="L40" s="193"/>
      <c r="M40" s="1998"/>
      <c r="N40" s="322"/>
      <c r="O40" s="1649"/>
      <c r="P40" s="1649"/>
    </row>
    <row s="1660" customFormat="1" customHeight="1" ht="18.75">
      <c r="A41" s="1848" t="s">
        <v>174</v>
      </c>
      <c r="B41" s="1848" t="s">
        <v>184</v>
      </c>
      <c r="C41" s="1712"/>
      <c r="D41" s="332"/>
      <c r="E41" s="1026"/>
      <c r="F41" s="1026"/>
      <c r="G41" s="2248" t="str">
        <f>INDEX(PT_DIFFERENTIATION_NTAR,MATCH(B41,PT_DIFFERENTIATION_NTAR_ID,0))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 имеющим право на льготу по оплате горячей воды</v>
      </c>
      <c r="H41" s="2066"/>
      <c r="I41" s="1763"/>
      <c r="J41" s="1798"/>
      <c r="K41" s="1890"/>
      <c r="L41" s="2066" t="s">
        <v>303</v>
      </c>
      <c r="M41" s="1900"/>
      <c r="N41" s="614"/>
      <c r="O41" s="1649"/>
      <c r="P41" s="1649"/>
      <c r="Q41" s="1660"/>
      <c r="R41" s="1660"/>
      <c r="S41" s="1660"/>
      <c r="T41" s="1660"/>
      <c r="U41" s="1660"/>
      <c r="V41" s="1660"/>
      <c r="W41" s="1660"/>
      <c r="X41" s="1660"/>
      <c r="Y41" s="1660"/>
      <c r="Z41" s="1660"/>
      <c r="AA41" s="1660"/>
      <c r="AB41" s="1660"/>
      <c r="AC41" s="1660"/>
      <c r="AD41" s="1660"/>
      <c r="AE41" s="1660"/>
      <c r="AF41" s="1660"/>
      <c r="AG41" s="1660"/>
    </row>
    <row s="1660" customFormat="1" customHeight="1" ht="18.75">
      <c r="A42" s="1848"/>
      <c r="B42" s="1848"/>
      <c r="C42" s="1712" t="s">
        <v>1052</v>
      </c>
      <c r="D42" s="332"/>
      <c r="E42" s="1026"/>
      <c r="F42" s="1026"/>
      <c r="G42" s="2248"/>
      <c r="H42" s="2865"/>
      <c r="I42" s="2866" t="s">
        <v>1053</v>
      </c>
      <c r="J42" s="2867"/>
      <c r="K42" s="2868"/>
      <c r="L42" s="2869"/>
      <c r="M42" s="1900"/>
      <c r="N42" s="614"/>
      <c r="O42" s="1649"/>
      <c r="P42" s="1649"/>
      <c r="Q42" s="1660"/>
      <c r="R42" s="1660"/>
      <c r="S42" s="1660"/>
      <c r="T42" s="1660"/>
      <c r="U42" s="1660"/>
      <c r="V42" s="1660"/>
      <c r="W42" s="1660"/>
      <c r="X42" s="1660"/>
      <c r="Y42" s="1660"/>
      <c r="Z42" s="1660"/>
      <c r="AA42" s="1660"/>
      <c r="AB42" s="1660"/>
      <c r="AC42" s="1660"/>
      <c r="AD42" s="1660"/>
      <c r="AE42" s="1660"/>
      <c r="AF42" s="1660"/>
      <c r="AG42" s="1660"/>
    </row>
    <row s="1660" customFormat="1" customHeight="1" ht="0.75" hidden="1">
      <c r="A43" s="1805"/>
      <c r="B43" s="1805"/>
      <c r="C43" s="361" t="s">
        <v>1058</v>
      </c>
      <c r="D43" s="2293"/>
      <c r="E43" s="2038"/>
      <c r="F43" s="2202"/>
      <c r="G43" s="397"/>
      <c r="H43" s="1517"/>
      <c r="I43" s="646"/>
      <c r="J43" s="567"/>
      <c r="K43" s="1517"/>
      <c r="L43" s="193"/>
      <c r="M43" s="1998"/>
      <c r="N43" s="322"/>
      <c r="O43" s="1649"/>
      <c r="P43" s="1649"/>
    </row>
    <row s="1660" customFormat="1" customHeight="1" ht="18.75" hidden="1">
      <c r="A44" s="1805" t="s">
        <v>190</v>
      </c>
      <c r="B44" s="1805" t="s">
        <v>191</v>
      </c>
      <c r="C44" s="361"/>
      <c r="D44" s="2293"/>
      <c r="E44" s="2038"/>
      <c r="F44" s="2202" t="str">
        <f>INDEX(PT_DIFFERENTIATION_VTAR,MATCH(A44,PT_DIFFERENTIATION_VTAR_ID,0))</f>
        <v>Тарифы на услуги по передаче тепловой энергии</v>
      </c>
      <c r="G44" s="2248" t="str">
        <f>INDEX(PT_DIFFERENTIATION_NTAR,MATCH(B44,PT_DIFFERENTIATION_NTAR_ID,0))</f>
        <v/>
      </c>
      <c r="H44" s="1887"/>
      <c r="I44" s="1763"/>
      <c r="J44" s="1798"/>
      <c r="K44" s="1890"/>
      <c r="L44" s="1887" t="s">
        <v>303</v>
      </c>
      <c r="M44" s="1998"/>
      <c r="N44" s="322"/>
      <c r="O44" s="1649"/>
      <c r="P44" s="1649"/>
    </row>
    <row s="1660" customFormat="1" customHeight="1" ht="18.75" hidden="1">
      <c r="A45" s="1805"/>
      <c r="B45" s="1805"/>
      <c r="C45" s="361" t="s">
        <v>1052</v>
      </c>
      <c r="D45" s="2293"/>
      <c r="E45" s="2038"/>
      <c r="F45" s="2202"/>
      <c r="G45" s="2248"/>
      <c r="H45" s="1517"/>
      <c r="I45" s="646" t="s">
        <v>1053</v>
      </c>
      <c r="J45" s="567"/>
      <c r="K45" s="1517"/>
      <c r="L45" s="193"/>
      <c r="M45" s="1998"/>
      <c r="N45" s="322"/>
      <c r="O45" s="1649"/>
      <c r="P45" s="1649"/>
    </row>
    <row s="1660" customFormat="1" customHeight="1" ht="0.75" hidden="1">
      <c r="A46" s="1805"/>
      <c r="B46" s="1805"/>
      <c r="C46" s="361" t="s">
        <v>1058</v>
      </c>
      <c r="D46" s="2293"/>
      <c r="E46" s="2038"/>
      <c r="F46" s="2202"/>
      <c r="G46" s="397"/>
      <c r="H46" s="1517"/>
      <c r="I46" s="646"/>
      <c r="J46" s="567"/>
      <c r="K46" s="1517"/>
      <c r="L46" s="193"/>
      <c r="M46" s="1998"/>
      <c r="N46" s="322"/>
      <c r="O46" s="1649"/>
      <c r="P46" s="1649"/>
    </row>
    <row s="1660" customFormat="1" customHeight="1" ht="18.75" hidden="1">
      <c r="A47" s="1805" t="s">
        <v>196</v>
      </c>
      <c r="B47" s="1805" t="s">
        <v>197</v>
      </c>
      <c r="C47" s="361"/>
      <c r="D47" s="2293"/>
      <c r="E47" s="2038"/>
      <c r="F47" s="2202" t="str">
        <f>INDEX(PT_DIFFERENTIATION_VTAR,MATCH(A47,PT_DIFFERENTIATION_VTAR_ID,0))</f>
        <v>Тарифы на услуги по передаче теплоносителя</v>
      </c>
      <c r="G47" s="2248" t="str">
        <f>INDEX(PT_DIFFERENTIATION_NTAR,MATCH(B47,PT_DIFFERENTIATION_NTAR_ID,0))</f>
        <v/>
      </c>
      <c r="H47" s="1887"/>
      <c r="I47" s="1763"/>
      <c r="J47" s="1798"/>
      <c r="K47" s="1890"/>
      <c r="L47" s="1887" t="s">
        <v>303</v>
      </c>
      <c r="M47" s="1998"/>
      <c r="N47" s="322"/>
      <c r="O47" s="1649"/>
      <c r="P47" s="1649"/>
    </row>
    <row s="1660" customFormat="1" customHeight="1" ht="18.75" hidden="1">
      <c r="A48" s="1805"/>
      <c r="B48" s="1805"/>
      <c r="C48" s="361" t="s">
        <v>1052</v>
      </c>
      <c r="D48" s="2293"/>
      <c r="E48" s="2038"/>
      <c r="F48" s="2202"/>
      <c r="G48" s="2248"/>
      <c r="H48" s="1517"/>
      <c r="I48" s="646" t="s">
        <v>1053</v>
      </c>
      <c r="J48" s="567"/>
      <c r="K48" s="1517"/>
      <c r="L48" s="193"/>
      <c r="M48" s="1998"/>
      <c r="N48" s="322"/>
      <c r="O48" s="1649"/>
      <c r="P48" s="1649"/>
    </row>
    <row s="1660" customFormat="1" customHeight="1" ht="0.75" hidden="1">
      <c r="A49" s="1805"/>
      <c r="B49" s="1805"/>
      <c r="C49" s="361" t="s">
        <v>1058</v>
      </c>
      <c r="D49" s="2293"/>
      <c r="E49" s="2038"/>
      <c r="F49" s="2202"/>
      <c r="G49" s="397"/>
      <c r="H49" s="1517"/>
      <c r="I49" s="646"/>
      <c r="J49" s="567"/>
      <c r="K49" s="1517"/>
      <c r="L49" s="193"/>
      <c r="M49" s="1998"/>
      <c r="N49" s="322"/>
      <c r="O49" s="1649"/>
      <c r="P49" s="1649"/>
    </row>
    <row s="1660" customFormat="1" customHeight="1" ht="18.75" hidden="1">
      <c r="A50" s="1805" t="s">
        <v>202</v>
      </c>
      <c r="B50" s="1805" t="s">
        <v>203</v>
      </c>
      <c r="C50" s="361"/>
      <c r="D50" s="2293"/>
      <c r="E50" s="2038"/>
      <c r="F50" s="2202" t="str">
        <f>INDEX(PT_DIFFERENTIATION_VTAR,MATCH(A50,PT_DIFFERENTIATION_VTAR_ID,0))</f>
        <v>Плата за услуги по поддержанию резервной тепловой мощности при отсутствии потребления тепловой энергии</v>
      </c>
      <c r="G50" s="2248" t="str">
        <f>INDEX(PT_DIFFERENTIATION_NTAR,MATCH(B50,PT_DIFFERENTIATION_NTAR_ID,0))</f>
        <v/>
      </c>
      <c r="H50" s="1887"/>
      <c r="I50" s="1763"/>
      <c r="J50" s="1798"/>
      <c r="K50" s="1890"/>
      <c r="L50" s="1887" t="s">
        <v>303</v>
      </c>
      <c r="M50" s="1998"/>
      <c r="N50" s="322"/>
      <c r="O50" s="1649"/>
      <c r="P50" s="1649"/>
    </row>
    <row s="1660" customFormat="1" customHeight="1" ht="18.75" hidden="1">
      <c r="A51" s="1805"/>
      <c r="B51" s="1805"/>
      <c r="C51" s="361" t="s">
        <v>1052</v>
      </c>
      <c r="D51" s="2293"/>
      <c r="E51" s="2038"/>
      <c r="F51" s="2202"/>
      <c r="G51" s="2248"/>
      <c r="H51" s="1517"/>
      <c r="I51" s="646" t="s">
        <v>1053</v>
      </c>
      <c r="J51" s="567"/>
      <c r="K51" s="1517"/>
      <c r="L51" s="193"/>
      <c r="M51" s="1998"/>
      <c r="N51" s="322"/>
      <c r="O51" s="1649"/>
      <c r="P51" s="1649"/>
    </row>
    <row s="1660" customFormat="1" customHeight="1" ht="0.75" hidden="1">
      <c r="A52" s="1805"/>
      <c r="B52" s="1805"/>
      <c r="C52" s="361" t="s">
        <v>1058</v>
      </c>
      <c r="D52" s="2293"/>
      <c r="E52" s="2038"/>
      <c r="F52" s="2202"/>
      <c r="G52" s="397"/>
      <c r="H52" s="1517"/>
      <c r="I52" s="646"/>
      <c r="J52" s="567"/>
      <c r="K52" s="1517"/>
      <c r="L52" s="193"/>
      <c r="M52" s="1998"/>
      <c r="N52" s="322"/>
      <c r="O52" s="1649"/>
      <c r="P52" s="1649"/>
    </row>
    <row s="1660" customFormat="1" customHeight="1" ht="18.75" hidden="1">
      <c r="A53" s="1805" t="s">
        <v>208</v>
      </c>
      <c r="B53" s="1805" t="s">
        <v>209</v>
      </c>
      <c r="C53" s="361"/>
      <c r="D53" s="2293"/>
      <c r="E53" s="2038"/>
      <c r="F53" s="2202" t="str">
        <f>INDEX(PT_DIFFERENTIATION_VTAR,MATCH(A53,PT_DIFFERENTIATION_VTAR_ID,0))</f>
        <v>Плата за подключение (технологическое присоединение) к системе теплоснабжения</v>
      </c>
      <c r="G53" s="2248" t="str">
        <f>INDEX(PT_DIFFERENTIATION_NTAR,MATCH(B53,PT_DIFFERENTIATION_NTAR_ID,0))</f>
        <v/>
      </c>
      <c r="H53" s="1887"/>
      <c r="I53" s="1763"/>
      <c r="J53" s="1798"/>
      <c r="K53" s="1890"/>
      <c r="L53" s="1887" t="s">
        <v>303</v>
      </c>
      <c r="M53" s="1998"/>
      <c r="N53" s="322"/>
      <c r="O53" s="1649"/>
      <c r="P53" s="1649"/>
    </row>
    <row s="1660" customFormat="1" customHeight="1" ht="18.75" hidden="1">
      <c r="A54" s="1805"/>
      <c r="B54" s="1805"/>
      <c r="C54" s="361" t="s">
        <v>1052</v>
      </c>
      <c r="D54" s="2293"/>
      <c r="E54" s="2038"/>
      <c r="F54" s="2202"/>
      <c r="G54" s="2248"/>
      <c r="H54" s="1517"/>
      <c r="I54" s="646" t="s">
        <v>1053</v>
      </c>
      <c r="J54" s="567"/>
      <c r="K54" s="1517"/>
      <c r="L54" s="193"/>
      <c r="M54" s="1998"/>
      <c r="N54" s="322"/>
      <c r="O54" s="1649"/>
      <c r="P54" s="1649"/>
    </row>
    <row s="1660" customFormat="1" customHeight="1" ht="0.75" hidden="1">
      <c r="A55" s="1805"/>
      <c r="B55" s="1805"/>
      <c r="C55" s="361" t="s">
        <v>1058</v>
      </c>
      <c r="D55" s="2293"/>
      <c r="E55" s="2038"/>
      <c r="F55" s="2202"/>
      <c r="G55" s="397"/>
      <c r="H55" s="1517"/>
      <c r="I55" s="646"/>
      <c r="J55" s="567"/>
      <c r="K55" s="1517"/>
      <c r="L55" s="193"/>
      <c r="M55" s="1998"/>
      <c r="N55" s="322"/>
      <c r="O55" s="1649"/>
      <c r="P55" s="1649"/>
    </row>
    <row s="1660" customFormat="1" customHeight="1" ht="18.75" hidden="1">
      <c r="A56" s="1805" t="s">
        <v>222</v>
      </c>
      <c r="B56" s="1805" t="s">
        <v>223</v>
      </c>
      <c r="C56" s="361"/>
      <c r="D56" s="2293"/>
      <c r="E56" s="2038"/>
      <c r="F56" s="2202" t="str">
        <f>INDEX(PT_DIFFERENTIATION_VTAR,MATCH(A56,PT_DIFFERENTIATION_VTAR_ID,0))</f>
        <v>Тариф на питьевую воду (питьевое водоснабжение)</v>
      </c>
      <c r="G56" s="2248" t="str">
        <f>INDEX(PT_DIFFERENTIATION_NTAR,MATCH(B56,PT_DIFFERENTIATION_NTAR_ID,0))</f>
        <v/>
      </c>
      <c r="H56" s="1887"/>
      <c r="I56" s="1763"/>
      <c r="J56" s="1798"/>
      <c r="K56" s="1890"/>
      <c r="L56" s="1887" t="s">
        <v>303</v>
      </c>
      <c r="M56" s="1998"/>
      <c r="N56" s="322"/>
      <c r="O56" s="1649"/>
      <c r="P56" s="1649"/>
    </row>
    <row s="1660" customFormat="1" customHeight="1" ht="18.75" hidden="1">
      <c r="A57" s="1805"/>
      <c r="B57" s="1805"/>
      <c r="C57" s="361" t="s">
        <v>1052</v>
      </c>
      <c r="D57" s="2293"/>
      <c r="E57" s="2038"/>
      <c r="F57" s="2202"/>
      <c r="G57" s="2248"/>
      <c r="H57" s="1517"/>
      <c r="I57" s="646" t="s">
        <v>1053</v>
      </c>
      <c r="J57" s="567"/>
      <c r="K57" s="1517"/>
      <c r="L57" s="193"/>
      <c r="M57" s="1998"/>
      <c r="N57" s="322"/>
      <c r="O57" s="1649"/>
      <c r="P57" s="1649"/>
    </row>
    <row s="1660" customFormat="1" customHeight="1" ht="0.75" hidden="1">
      <c r="A58" s="1805"/>
      <c r="B58" s="1805"/>
      <c r="C58" s="361" t="s">
        <v>1058</v>
      </c>
      <c r="D58" s="2293"/>
      <c r="E58" s="2038"/>
      <c r="F58" s="2202"/>
      <c r="G58" s="397"/>
      <c r="H58" s="1517"/>
      <c r="I58" s="646"/>
      <c r="J58" s="567"/>
      <c r="K58" s="1517"/>
      <c r="L58" s="193"/>
      <c r="M58" s="1998"/>
      <c r="N58" s="322"/>
      <c r="O58" s="1649"/>
      <c r="P58" s="1649"/>
    </row>
    <row s="1660" customFormat="1" customHeight="1" ht="18.75" hidden="1">
      <c r="A59" s="1805" t="s">
        <v>227</v>
      </c>
      <c r="B59" s="1805" t="s">
        <v>228</v>
      </c>
      <c r="C59" s="361"/>
      <c r="D59" s="2293"/>
      <c r="E59" s="2038"/>
      <c r="F59" s="2202" t="str">
        <f>INDEX(PT_DIFFERENTIATION_VTAR,MATCH(A59,PT_DIFFERENTIATION_VTAR_ID,0))</f>
        <v>Тариф на техническую воду</v>
      </c>
      <c r="G59" s="2248" t="str">
        <f>INDEX(PT_DIFFERENTIATION_NTAR,MATCH(B59,PT_DIFFERENTIATION_NTAR_ID,0))</f>
        <v/>
      </c>
      <c r="H59" s="1887"/>
      <c r="I59" s="1763"/>
      <c r="J59" s="1798"/>
      <c r="K59" s="1890"/>
      <c r="L59" s="1887" t="s">
        <v>303</v>
      </c>
      <c r="M59" s="1998"/>
      <c r="N59" s="322"/>
      <c r="O59" s="1649"/>
      <c r="P59" s="1649"/>
    </row>
    <row s="1660" customFormat="1" customHeight="1" ht="18.75" hidden="1">
      <c r="A60" s="1805"/>
      <c r="B60" s="1805"/>
      <c r="C60" s="361" t="s">
        <v>1052</v>
      </c>
      <c r="D60" s="2293"/>
      <c r="E60" s="2038"/>
      <c r="F60" s="2202"/>
      <c r="G60" s="2248"/>
      <c r="H60" s="1517"/>
      <c r="I60" s="646" t="s">
        <v>1053</v>
      </c>
      <c r="J60" s="567"/>
      <c r="K60" s="1517"/>
      <c r="L60" s="193"/>
      <c r="M60" s="1998"/>
      <c r="N60" s="322"/>
      <c r="O60" s="1649"/>
      <c r="P60" s="1649"/>
    </row>
    <row s="1660" customFormat="1" customHeight="1" ht="0.75" hidden="1">
      <c r="A61" s="1805"/>
      <c r="B61" s="1805"/>
      <c r="C61" s="361" t="s">
        <v>1058</v>
      </c>
      <c r="D61" s="2293"/>
      <c r="E61" s="2038"/>
      <c r="F61" s="2202"/>
      <c r="G61" s="397"/>
      <c r="H61" s="1517"/>
      <c r="I61" s="646"/>
      <c r="J61" s="567"/>
      <c r="K61" s="1517"/>
      <c r="L61" s="193"/>
      <c r="M61" s="1998"/>
      <c r="N61" s="322"/>
      <c r="O61" s="1649"/>
      <c r="P61" s="1649"/>
    </row>
    <row s="1660" customFormat="1" customHeight="1" ht="18.75" hidden="1">
      <c r="A62" s="1805" t="s">
        <v>232</v>
      </c>
      <c r="B62" s="1805" t="s">
        <v>233</v>
      </c>
      <c r="C62" s="361"/>
      <c r="D62" s="2293"/>
      <c r="E62" s="2038"/>
      <c r="F62" s="2202" t="str">
        <f>INDEX(PT_DIFFERENTIATION_VTAR,MATCH(A62,PT_DIFFERENTIATION_VTAR_ID,0))</f>
        <v>Тариф на транспортировку воды</v>
      </c>
      <c r="G62" s="2248" t="str">
        <f>INDEX(PT_DIFFERENTIATION_NTAR,MATCH(B62,PT_DIFFERENTIATION_NTAR_ID,0))</f>
        <v/>
      </c>
      <c r="H62" s="1887"/>
      <c r="I62" s="1763"/>
      <c r="J62" s="1798"/>
      <c r="K62" s="1890"/>
      <c r="L62" s="1887" t="s">
        <v>303</v>
      </c>
      <c r="M62" s="1998"/>
      <c r="N62" s="322"/>
      <c r="O62" s="1649"/>
      <c r="P62" s="1649"/>
    </row>
    <row s="1660" customFormat="1" customHeight="1" ht="18.75" hidden="1">
      <c r="A63" s="1805"/>
      <c r="B63" s="1805"/>
      <c r="C63" s="361" t="s">
        <v>1052</v>
      </c>
      <c r="D63" s="2293"/>
      <c r="E63" s="2038"/>
      <c r="F63" s="2202"/>
      <c r="G63" s="2248"/>
      <c r="H63" s="1517"/>
      <c r="I63" s="646" t="s">
        <v>1053</v>
      </c>
      <c r="J63" s="567"/>
      <c r="K63" s="1517"/>
      <c r="L63" s="193"/>
      <c r="M63" s="1998"/>
      <c r="N63" s="322"/>
      <c r="O63" s="1649"/>
      <c r="P63" s="1649"/>
    </row>
    <row s="1660" customFormat="1" customHeight="1" ht="0.75" hidden="1">
      <c r="A64" s="1805"/>
      <c r="B64" s="1805"/>
      <c r="C64" s="361" t="s">
        <v>1058</v>
      </c>
      <c r="D64" s="2293"/>
      <c r="E64" s="2038"/>
      <c r="F64" s="2202"/>
      <c r="G64" s="397"/>
      <c r="H64" s="1517"/>
      <c r="I64" s="646"/>
      <c r="J64" s="567"/>
      <c r="K64" s="1517"/>
      <c r="L64" s="193"/>
      <c r="M64" s="1998"/>
      <c r="N64" s="322"/>
      <c r="O64" s="1649"/>
      <c r="P64" s="1649"/>
    </row>
    <row s="1660" customFormat="1" customHeight="1" ht="18.75" hidden="1">
      <c r="A65" s="1805" t="s">
        <v>237</v>
      </c>
      <c r="B65" s="1805" t="s">
        <v>238</v>
      </c>
      <c r="C65" s="361"/>
      <c r="D65" s="2293"/>
      <c r="E65" s="2038"/>
      <c r="F65" s="2202" t="str">
        <f>INDEX(PT_DIFFERENTIATION_VTAR,MATCH(A65,PT_DIFFERENTIATION_VTAR_ID,0))</f>
        <v>Тариф на подвоз воды</v>
      </c>
      <c r="G65" s="2248" t="str">
        <f>INDEX(PT_DIFFERENTIATION_NTAR,MATCH(B65,PT_DIFFERENTIATION_NTAR_ID,0))</f>
        <v/>
      </c>
      <c r="H65" s="1887"/>
      <c r="I65" s="1763"/>
      <c r="J65" s="1798"/>
      <c r="K65" s="1890"/>
      <c r="L65" s="1887" t="s">
        <v>303</v>
      </c>
      <c r="M65" s="1998"/>
      <c r="N65" s="322"/>
      <c r="O65" s="1649"/>
      <c r="P65" s="1649"/>
    </row>
    <row s="1660" customFormat="1" customHeight="1" ht="18.75" hidden="1">
      <c r="A66" s="1805"/>
      <c r="B66" s="1805"/>
      <c r="C66" s="361" t="s">
        <v>1052</v>
      </c>
      <c r="D66" s="2293"/>
      <c r="E66" s="2038"/>
      <c r="F66" s="2202"/>
      <c r="G66" s="2248"/>
      <c r="H66" s="1517"/>
      <c r="I66" s="646" t="s">
        <v>1053</v>
      </c>
      <c r="J66" s="567"/>
      <c r="K66" s="1517"/>
      <c r="L66" s="193"/>
      <c r="M66" s="1998"/>
      <c r="N66" s="322"/>
      <c r="O66" s="1649"/>
      <c r="P66" s="1649"/>
    </row>
    <row s="1660" customFormat="1" customHeight="1" ht="0.75" hidden="1">
      <c r="A67" s="1805"/>
      <c r="B67" s="1805"/>
      <c r="C67" s="361" t="s">
        <v>1058</v>
      </c>
      <c r="D67" s="2293"/>
      <c r="E67" s="2038"/>
      <c r="F67" s="2202"/>
      <c r="G67" s="397"/>
      <c r="H67" s="1517"/>
      <c r="I67" s="646"/>
      <c r="J67" s="567"/>
      <c r="K67" s="1517"/>
      <c r="L67" s="193"/>
      <c r="M67" s="1998"/>
      <c r="N67" s="322"/>
      <c r="O67" s="1649"/>
      <c r="P67" s="1649"/>
    </row>
    <row s="1660" customFormat="1" customHeight="1" ht="18.75" hidden="1">
      <c r="A68" s="1805" t="s">
        <v>242</v>
      </c>
      <c r="B68" s="1805" t="s">
        <v>243</v>
      </c>
      <c r="C68" s="361"/>
      <c r="D68" s="2293"/>
      <c r="E68" s="2038"/>
      <c r="F68" s="2202" t="str">
        <f>INDEX(PT_DIFFERENTIATION_VTAR,MATCH(A68,PT_DIFFERENTIATION_VTAR_ID,0))</f>
        <v>Тариф на подключение (технологическое присоединение) к централизованной системе холодного водоснабжения</v>
      </c>
      <c r="G68" s="2248" t="str">
        <f>INDEX(PT_DIFFERENTIATION_NTAR,MATCH(B68,PT_DIFFERENTIATION_NTAR_ID,0))</f>
        <v/>
      </c>
      <c r="H68" s="1887"/>
      <c r="I68" s="1763"/>
      <c r="J68" s="1798"/>
      <c r="K68" s="1890"/>
      <c r="L68" s="1887" t="s">
        <v>303</v>
      </c>
      <c r="M68" s="1998"/>
      <c r="N68" s="322"/>
      <c r="O68" s="1649"/>
      <c r="P68" s="1649"/>
    </row>
    <row s="1660" customFormat="1" customHeight="1" ht="18.75" hidden="1">
      <c r="A69" s="1805"/>
      <c r="B69" s="1805"/>
      <c r="C69" s="361" t="s">
        <v>1052</v>
      </c>
      <c r="D69" s="2293"/>
      <c r="E69" s="2038"/>
      <c r="F69" s="2202"/>
      <c r="G69" s="2248"/>
      <c r="H69" s="1517"/>
      <c r="I69" s="646" t="s">
        <v>1053</v>
      </c>
      <c r="J69" s="567"/>
      <c r="K69" s="1517"/>
      <c r="L69" s="193"/>
      <c r="M69" s="1998"/>
      <c r="N69" s="322"/>
      <c r="O69" s="1649"/>
      <c r="P69" s="1649"/>
    </row>
    <row s="1660" customFormat="1" customHeight="1" ht="0.75" hidden="1">
      <c r="A70" s="1805"/>
      <c r="B70" s="1805"/>
      <c r="C70" s="361" t="s">
        <v>1058</v>
      </c>
      <c r="D70" s="2293"/>
      <c r="E70" s="2038"/>
      <c r="F70" s="2202"/>
      <c r="G70" s="397"/>
      <c r="H70" s="1517"/>
      <c r="I70" s="646"/>
      <c r="J70" s="567"/>
      <c r="K70" s="1517"/>
      <c r="L70" s="193"/>
      <c r="M70" s="1998"/>
      <c r="N70" s="322"/>
      <c r="O70" s="1649"/>
      <c r="P70" s="1649"/>
    </row>
    <row s="1660" customFormat="1" customHeight="1" ht="18.75" hidden="1">
      <c r="A71" s="1805" t="s">
        <v>247</v>
      </c>
      <c r="B71" s="1805" t="s">
        <v>248</v>
      </c>
      <c r="C71" s="361"/>
      <c r="D71" s="2293"/>
      <c r="E71" s="2038"/>
      <c r="F71" s="2202" t="str">
        <f>INDEX(PT_DIFFERENTIATION_VTAR,MATCH(A71,PT_DIFFERENTIATION_VTAR_ID,0))</f>
        <v>Тариф на горячую воду (горячее водоснабжение)</v>
      </c>
      <c r="G71" s="2248" t="str">
        <f>INDEX(PT_DIFFERENTIATION_NTAR,MATCH(B71,PT_DIFFERENTIATION_NTAR_ID,0))</f>
        <v/>
      </c>
      <c r="H71" s="1887"/>
      <c r="I71" s="1763"/>
      <c r="J71" s="1798"/>
      <c r="K71" s="1890"/>
      <c r="L71" s="1887" t="s">
        <v>303</v>
      </c>
      <c r="M71" s="1998"/>
      <c r="N71" s="322"/>
      <c r="O71" s="1649"/>
      <c r="P71" s="1649"/>
    </row>
    <row s="1660" customFormat="1" customHeight="1" ht="18.75" hidden="1">
      <c r="A72" s="1805"/>
      <c r="B72" s="1805"/>
      <c r="C72" s="361" t="s">
        <v>1052</v>
      </c>
      <c r="D72" s="2293"/>
      <c r="E72" s="2038"/>
      <c r="F72" s="2202"/>
      <c r="G72" s="2248"/>
      <c r="H72" s="1517"/>
      <c r="I72" s="646" t="s">
        <v>1053</v>
      </c>
      <c r="J72" s="567"/>
      <c r="K72" s="1517"/>
      <c r="L72" s="193"/>
      <c r="M72" s="1998"/>
      <c r="N72" s="322"/>
      <c r="O72" s="1649"/>
      <c r="P72" s="1649"/>
    </row>
    <row s="1660" customFormat="1" customHeight="1" ht="0.75" hidden="1">
      <c r="A73" s="1805"/>
      <c r="B73" s="1805"/>
      <c r="C73" s="361" t="s">
        <v>1058</v>
      </c>
      <c r="D73" s="2293"/>
      <c r="E73" s="2038"/>
      <c r="F73" s="2202"/>
      <c r="G73" s="397"/>
      <c r="H73" s="1517"/>
      <c r="I73" s="646"/>
      <c r="J73" s="567"/>
      <c r="K73" s="1517"/>
      <c r="L73" s="193"/>
      <c r="M73" s="1998"/>
      <c r="N73" s="322"/>
      <c r="O73" s="1649"/>
      <c r="P73" s="1649"/>
    </row>
    <row s="1660" customFormat="1" customHeight="1" ht="18.75" hidden="1">
      <c r="A74" s="1805" t="s">
        <v>252</v>
      </c>
      <c r="B74" s="1805" t="s">
        <v>253</v>
      </c>
      <c r="C74" s="361"/>
      <c r="D74" s="2293"/>
      <c r="E74" s="2038"/>
      <c r="F74" s="2202" t="str">
        <f>INDEX(PT_DIFFERENTIATION_VTAR,MATCH(A74,PT_DIFFERENTIATION_VTAR_ID,0))</f>
        <v>Тариф на транспортировку горячей воды</v>
      </c>
      <c r="G74" s="2248" t="str">
        <f>INDEX(PT_DIFFERENTIATION_NTAR,MATCH(B74,PT_DIFFERENTIATION_NTAR_ID,0))</f>
        <v/>
      </c>
      <c r="H74" s="1887"/>
      <c r="I74" s="1763"/>
      <c r="J74" s="1798"/>
      <c r="K74" s="1890"/>
      <c r="L74" s="1887" t="s">
        <v>303</v>
      </c>
      <c r="M74" s="1998"/>
      <c r="N74" s="322"/>
      <c r="O74" s="1649"/>
      <c r="P74" s="1649"/>
    </row>
    <row s="1660" customFormat="1" customHeight="1" ht="18.75" hidden="1">
      <c r="A75" s="1805"/>
      <c r="B75" s="1805"/>
      <c r="C75" s="361" t="s">
        <v>1052</v>
      </c>
      <c r="D75" s="2293"/>
      <c r="E75" s="2038"/>
      <c r="F75" s="2202"/>
      <c r="G75" s="2248"/>
      <c r="H75" s="1517"/>
      <c r="I75" s="646" t="s">
        <v>1053</v>
      </c>
      <c r="J75" s="567"/>
      <c r="K75" s="1517"/>
      <c r="L75" s="193"/>
      <c r="M75" s="1998"/>
      <c r="N75" s="322"/>
      <c r="O75" s="1649"/>
      <c r="P75" s="1649"/>
    </row>
    <row s="1660" customFormat="1" customHeight="1" ht="0.75" hidden="1">
      <c r="A76" s="1805"/>
      <c r="B76" s="1805"/>
      <c r="C76" s="361" t="s">
        <v>1058</v>
      </c>
      <c r="D76" s="2293"/>
      <c r="E76" s="2038"/>
      <c r="F76" s="2202"/>
      <c r="G76" s="397"/>
      <c r="H76" s="1517"/>
      <c r="I76" s="646"/>
      <c r="J76" s="567"/>
      <c r="K76" s="1517"/>
      <c r="L76" s="193"/>
      <c r="M76" s="1998"/>
      <c r="N76" s="322"/>
      <c r="O76" s="1649"/>
      <c r="P76" s="1649"/>
    </row>
    <row s="1660" customFormat="1" customHeight="1" ht="18.75" hidden="1">
      <c r="A77" s="1805" t="s">
        <v>257</v>
      </c>
      <c r="B77" s="1805" t="s">
        <v>258</v>
      </c>
      <c r="C77" s="361"/>
      <c r="D77" s="2293"/>
      <c r="E77" s="2038"/>
      <c r="F77" s="2202" t="str">
        <f>INDEX(PT_DIFFERENTIATION_VTAR,MATCH(A77,PT_DIFFERENTIATION_VTAR_ID,0))</f>
        <v>Тариф на подключение (технологическое присоединение) к централизованной системе горячего водоснабжения</v>
      </c>
      <c r="G77" s="2248" t="str">
        <f>INDEX(PT_DIFFERENTIATION_NTAR,MATCH(B77,PT_DIFFERENTIATION_NTAR_ID,0))</f>
        <v/>
      </c>
      <c r="H77" s="1887"/>
      <c r="I77" s="1763"/>
      <c r="J77" s="1798"/>
      <c r="K77" s="1890"/>
      <c r="L77" s="1887" t="s">
        <v>303</v>
      </c>
      <c r="M77" s="1998"/>
      <c r="N77" s="322"/>
      <c r="O77" s="1649"/>
      <c r="P77" s="1649"/>
    </row>
    <row s="1660" customFormat="1" customHeight="1" ht="18.75" hidden="1">
      <c r="A78" s="1805"/>
      <c r="B78" s="1805"/>
      <c r="C78" s="361" t="s">
        <v>1052</v>
      </c>
      <c r="D78" s="2293"/>
      <c r="E78" s="2038"/>
      <c r="F78" s="2202"/>
      <c r="G78" s="2248"/>
      <c r="H78" s="1517"/>
      <c r="I78" s="646" t="s">
        <v>1053</v>
      </c>
      <c r="J78" s="567"/>
      <c r="K78" s="1517"/>
      <c r="L78" s="193"/>
      <c r="M78" s="1998"/>
      <c r="N78" s="322"/>
      <c r="O78" s="1649"/>
      <c r="P78" s="1649"/>
    </row>
    <row s="1660" customFormat="1" customHeight="1" ht="0.75" hidden="1">
      <c r="A79" s="1805"/>
      <c r="B79" s="1805"/>
      <c r="C79" s="361" t="s">
        <v>1058</v>
      </c>
      <c r="D79" s="2293"/>
      <c r="E79" s="2038"/>
      <c r="F79" s="2202"/>
      <c r="G79" s="397"/>
      <c r="H79" s="1517"/>
      <c r="I79" s="646"/>
      <c r="J79" s="567"/>
      <c r="K79" s="1517"/>
      <c r="L79" s="193"/>
      <c r="M79" s="1998"/>
      <c r="N79" s="322"/>
      <c r="O79" s="1649"/>
      <c r="P79" s="1649"/>
    </row>
    <row s="1660" customFormat="1" customHeight="1" ht="18.75" hidden="1">
      <c r="A80" s="1805" t="s">
        <v>262</v>
      </c>
      <c r="B80" s="1805" t="s">
        <v>263</v>
      </c>
      <c r="C80" s="361"/>
      <c r="D80" s="2293"/>
      <c r="E80" s="2038"/>
      <c r="F80" s="2202" t="str">
        <f>INDEX(PT_DIFFERENTIATION_VTAR,MATCH(A80,PT_DIFFERENTIATION_VTAR_ID,0))</f>
        <v>Тариф на водоотведение</v>
      </c>
      <c r="G80" s="2248" t="str">
        <f>INDEX(PT_DIFFERENTIATION_NTAR,MATCH(B80,PT_DIFFERENTIATION_NTAR_ID,0))</f>
        <v/>
      </c>
      <c r="H80" s="1887"/>
      <c r="I80" s="1763"/>
      <c r="J80" s="1798"/>
      <c r="K80" s="1890"/>
      <c r="L80" s="1887" t="s">
        <v>303</v>
      </c>
      <c r="M80" s="1998"/>
      <c r="N80" s="322"/>
      <c r="O80" s="1649"/>
      <c r="P80" s="1649"/>
    </row>
    <row s="1660" customFormat="1" customHeight="1" ht="18.75" hidden="1">
      <c r="A81" s="1805"/>
      <c r="B81" s="1805"/>
      <c r="C81" s="361" t="s">
        <v>1052</v>
      </c>
      <c r="D81" s="2293"/>
      <c r="E81" s="2038"/>
      <c r="F81" s="2202"/>
      <c r="G81" s="2248"/>
      <c r="H81" s="1517"/>
      <c r="I81" s="646" t="s">
        <v>1053</v>
      </c>
      <c r="J81" s="567"/>
      <c r="K81" s="1517"/>
      <c r="L81" s="193"/>
      <c r="M81" s="1998"/>
      <c r="N81" s="322"/>
      <c r="O81" s="1649"/>
      <c r="P81" s="1649"/>
    </row>
    <row s="1660" customFormat="1" customHeight="1" ht="0.75" hidden="1">
      <c r="A82" s="1805"/>
      <c r="B82" s="1805"/>
      <c r="C82" s="361" t="s">
        <v>1058</v>
      </c>
      <c r="D82" s="2293"/>
      <c r="E82" s="2038"/>
      <c r="F82" s="2202"/>
      <c r="G82" s="397"/>
      <c r="H82" s="1517"/>
      <c r="I82" s="646"/>
      <c r="J82" s="567"/>
      <c r="K82" s="1517"/>
      <c r="L82" s="193"/>
      <c r="M82" s="1998"/>
      <c r="N82" s="322"/>
      <c r="O82" s="1649"/>
      <c r="P82" s="1649"/>
    </row>
    <row s="1660" customFormat="1" customHeight="1" ht="18.75" hidden="1">
      <c r="A83" s="1805" t="s">
        <v>267</v>
      </c>
      <c r="B83" s="1805" t="s">
        <v>268</v>
      </c>
      <c r="C83" s="361"/>
      <c r="D83" s="2293"/>
      <c r="E83" s="2038"/>
      <c r="F83" s="2202" t="str">
        <f>INDEX(PT_DIFFERENTIATION_VTAR,MATCH(A83,PT_DIFFERENTIATION_VTAR_ID,0))</f>
        <v>Тариф на транспортировку сточных вод</v>
      </c>
      <c r="G83" s="2248" t="str">
        <f>INDEX(PT_DIFFERENTIATION_NTAR,MATCH(B83,PT_DIFFERENTIATION_NTAR_ID,0))</f>
        <v/>
      </c>
      <c r="H83" s="1887"/>
      <c r="I83" s="1763"/>
      <c r="J83" s="1798"/>
      <c r="K83" s="1890"/>
      <c r="L83" s="1887" t="s">
        <v>303</v>
      </c>
      <c r="M83" s="1998"/>
      <c r="N83" s="322"/>
      <c r="O83" s="1649"/>
      <c r="P83" s="1649"/>
    </row>
    <row s="1660" customFormat="1" customHeight="1" ht="18.75" hidden="1">
      <c r="A84" s="1805"/>
      <c r="B84" s="1805"/>
      <c r="C84" s="361" t="s">
        <v>1052</v>
      </c>
      <c r="D84" s="2293"/>
      <c r="E84" s="2038"/>
      <c r="F84" s="2202"/>
      <c r="G84" s="2248"/>
      <c r="H84" s="1517"/>
      <c r="I84" s="646" t="s">
        <v>1053</v>
      </c>
      <c r="J84" s="567"/>
      <c r="K84" s="1517"/>
      <c r="L84" s="193"/>
      <c r="M84" s="1998"/>
      <c r="N84" s="322"/>
      <c r="O84" s="1649"/>
      <c r="P84" s="1649"/>
    </row>
    <row s="1660" customFormat="1" customHeight="1" ht="0.75" hidden="1">
      <c r="A85" s="1805"/>
      <c r="B85" s="1805"/>
      <c r="C85" s="361" t="s">
        <v>1058</v>
      </c>
      <c r="D85" s="2293"/>
      <c r="E85" s="2038"/>
      <c r="F85" s="2202"/>
      <c r="G85" s="397"/>
      <c r="H85" s="1517"/>
      <c r="I85" s="646"/>
      <c r="J85" s="567"/>
      <c r="K85" s="1517"/>
      <c r="L85" s="193"/>
      <c r="M85" s="1998"/>
      <c r="N85" s="322"/>
      <c r="O85" s="1649"/>
      <c r="P85" s="1649"/>
    </row>
    <row s="1660" customFormat="1" customHeight="1" ht="18.75" hidden="1">
      <c r="A86" s="1805" t="s">
        <v>272</v>
      </c>
      <c r="B86" s="1805" t="s">
        <v>273</v>
      </c>
      <c r="C86" s="361"/>
      <c r="D86" s="2293"/>
      <c r="E86" s="2038"/>
      <c r="F86" s="2202" t="str">
        <f>INDEX(PT_DIFFERENTIATION_VTAR,MATCH(A86,PT_DIFFERENTIATION_VTAR_ID,0))</f>
        <v>Тариф на подключение (технологическое присоединение) к централизованной системе водоотведения</v>
      </c>
      <c r="G86" s="2248" t="str">
        <f>INDEX(PT_DIFFERENTIATION_NTAR,MATCH(B86,PT_DIFFERENTIATION_NTAR_ID,0))</f>
        <v/>
      </c>
      <c r="H86" s="1887"/>
      <c r="I86" s="1763"/>
      <c r="J86" s="1798"/>
      <c r="K86" s="1890"/>
      <c r="L86" s="1887" t="s">
        <v>303</v>
      </c>
      <c r="M86" s="1998"/>
      <c r="N86" s="322"/>
      <c r="O86" s="1649"/>
      <c r="P86" s="1649"/>
    </row>
    <row s="1660" customFormat="1" customHeight="1" ht="18.75" hidden="1">
      <c r="A87" s="1805"/>
      <c r="B87" s="1805"/>
      <c r="C87" s="361" t="s">
        <v>1052</v>
      </c>
      <c r="D87" s="2293"/>
      <c r="E87" s="2038"/>
      <c r="F87" s="2202"/>
      <c r="G87" s="2248"/>
      <c r="H87" s="1517"/>
      <c r="I87" s="646" t="s">
        <v>1053</v>
      </c>
      <c r="J87" s="567"/>
      <c r="K87" s="1517"/>
      <c r="L87" s="193"/>
      <c r="M87" s="1998"/>
      <c r="N87" s="322"/>
      <c r="O87" s="1649"/>
      <c r="P87" s="1649"/>
    </row>
    <row s="1660" customFormat="1" customHeight="1" ht="0.75">
      <c r="A88" s="1805"/>
      <c r="B88" s="1805"/>
      <c r="C88" s="361" t="s">
        <v>1058</v>
      </c>
      <c r="D88" s="2293"/>
      <c r="E88" s="2038"/>
      <c r="F88" s="2202"/>
      <c r="G88" s="397"/>
      <c r="H88" s="1517"/>
      <c r="I88" s="646"/>
      <c r="J88" s="567"/>
      <c r="K88" s="1517"/>
      <c r="L88" s="193"/>
      <c r="M88" s="1998"/>
      <c r="N88" s="322"/>
      <c r="O88" s="1649"/>
      <c r="P88" s="1649"/>
    </row>
    <row customHeight="1" ht="18.75">
      <c r="A89" s="1805"/>
      <c r="B89" s="1805"/>
      <c r="D89" s="368"/>
      <c r="E89" s="127" t="s">
        <v>109</v>
      </c>
      <c r="F89"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9" s="2285"/>
      <c r="H89" s="2285"/>
      <c r="I89" s="2285"/>
      <c r="J89" s="2285"/>
      <c r="K89" s="2285"/>
      <c r="L89" s="2285"/>
      <c r="M89" s="277"/>
      <c r="N89" s="322"/>
    </row>
    <row customHeight="1" ht="33.75">
      <c r="A90" s="1805"/>
      <c r="B90" s="1805"/>
      <c r="D90" s="368"/>
      <c r="E90" s="396"/>
      <c r="F90" s="177" t="s">
        <v>303</v>
      </c>
      <c r="G90" s="177" t="s">
        <v>303</v>
      </c>
      <c r="H90" s="2050" t="s">
        <v>303</v>
      </c>
      <c r="I90" s="2066"/>
      <c r="J90" s="177" t="s">
        <v>303</v>
      </c>
      <c r="K90" s="177" t="s">
        <v>303</v>
      </c>
      <c r="L90" s="398"/>
      <c r="M90" s="333" t="s">
        <v>1062</v>
      </c>
      <c r="N90" s="322"/>
    </row>
    <row customHeight="1" ht="18.75">
      <c r="A91" s="1805"/>
      <c r="B91" s="1805"/>
      <c r="D91" s="368"/>
      <c r="E91" s="127" t="s">
        <v>89</v>
      </c>
      <c r="F91" s="2285" t="s">
        <v>1063</v>
      </c>
      <c r="G91" s="2285"/>
      <c r="H91" s="2285"/>
      <c r="I91" s="2285"/>
      <c r="J91" s="2285"/>
      <c r="K91" s="2285"/>
      <c r="L91" s="2285"/>
      <c r="M91" s="277"/>
      <c r="N91" s="322"/>
    </row>
    <row s="1660" customFormat="1" customHeight="1" ht="60.75" hidden="1">
      <c r="A92" s="1805" t="s">
        <v>154</v>
      </c>
      <c r="B92" s="1805" t="s">
        <v>155</v>
      </c>
      <c r="C92" s="361"/>
      <c r="D92" s="2293"/>
      <c r="E92" s="2038"/>
      <c r="F92" s="2202" t="str">
        <f>INDEX(PT_DIFFERENTIATION_VTAR,MATCH(A92,PT_DIFFERENTIATION_VTAR_ID,0))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2" s="2248" t="str">
        <f>INDEX(PT_DIFFERENTIATION_NTAR,MATCH(B92,PT_DIFFERENTIATION_NTAR_ID,0))</f>
        <v/>
      </c>
      <c r="H92" s="1887"/>
      <c r="I92" s="1763"/>
      <c r="J92" s="1798"/>
      <c r="K92" s="1803"/>
      <c r="L92" s="1887" t="s">
        <v>303</v>
      </c>
      <c r="M9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2" s="322"/>
      <c r="O92" s="1649"/>
      <c r="P92" s="1649"/>
    </row>
    <row s="1660" customFormat="1" customHeight="1" ht="18.75" hidden="1">
      <c r="A93" s="1805"/>
      <c r="B93" s="1805"/>
      <c r="C93" s="361" t="s">
        <v>1054</v>
      </c>
      <c r="D93" s="2293"/>
      <c r="E93" s="2038"/>
      <c r="F93" s="2202"/>
      <c r="G93" s="2248"/>
      <c r="H93" s="1517"/>
      <c r="I93" s="646" t="s">
        <v>1053</v>
      </c>
      <c r="J93" s="567"/>
      <c r="K93" s="1517"/>
      <c r="L93" s="193"/>
      <c r="M93" s="1998"/>
      <c r="N93" s="322"/>
      <c r="O93" s="1649"/>
      <c r="P93" s="1649"/>
    </row>
    <row s="1660" customFormat="1" customHeight="1" ht="0.75" hidden="1">
      <c r="A94" s="1805"/>
      <c r="B94" s="1805"/>
      <c r="C94" s="361" t="s">
        <v>1064</v>
      </c>
      <c r="D94" s="2293"/>
      <c r="E94" s="2038"/>
      <c r="F94" s="2202"/>
      <c r="G94" s="397"/>
      <c r="H94" s="1517"/>
      <c r="I94" s="646"/>
      <c r="J94" s="567"/>
      <c r="K94" s="1517"/>
      <c r="L94" s="193"/>
      <c r="M94" s="1998"/>
      <c r="N94" s="322"/>
      <c r="O94" s="1649"/>
      <c r="P94" s="1649"/>
    </row>
    <row s="1660" customFormat="1" customHeight="1" ht="45" hidden="1">
      <c r="A95" s="1805" t="s">
        <v>160</v>
      </c>
      <c r="B95" s="1805" t="s">
        <v>161</v>
      </c>
      <c r="C95" s="361"/>
      <c r="D95" s="2293"/>
      <c r="E95" s="2038"/>
      <c r="F95" s="2202" t="str">
        <f>INDEX(PT_DIFFERENTIATION_VTAR,MATCH(A95,PT_DIFFERENTIATION_VTAR_ID,0))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5" s="2248" t="str">
        <f>INDEX(PT_DIFFERENTIATION_NTAR,MATCH(B95,PT_DIFFERENTIATION_NTAR_ID,0))</f>
        <v/>
      </c>
      <c r="H95" s="1887"/>
      <c r="I95" s="1763"/>
      <c r="J95" s="1798"/>
      <c r="K95" s="1803"/>
      <c r="L95" s="1887" t="s">
        <v>303</v>
      </c>
      <c r="M95" s="1999"/>
      <c r="N95" s="322"/>
      <c r="O95" s="1649"/>
      <c r="P95" s="1649"/>
    </row>
    <row s="1660" customFormat="1" customHeight="1" ht="18.75" hidden="1">
      <c r="A96" s="1805"/>
      <c r="B96" s="1805"/>
      <c r="C96" s="361" t="s">
        <v>1054</v>
      </c>
      <c r="D96" s="2293"/>
      <c r="E96" s="2038"/>
      <c r="F96" s="2202"/>
      <c r="G96" s="2248"/>
      <c r="H96" s="1517"/>
      <c r="I96" s="646" t="s">
        <v>1053</v>
      </c>
      <c r="J96" s="567"/>
      <c r="K96" s="1517"/>
      <c r="L96" s="193"/>
      <c r="M96" s="1886"/>
      <c r="N96" s="322"/>
      <c r="O96" s="1649"/>
      <c r="P96" s="1649"/>
    </row>
    <row s="1660" customFormat="1" customHeight="1" ht="18.75">
      <c r="A97" s="1848" t="s">
        <v>160</v>
      </c>
      <c r="B97" s="1848" t="s">
        <v>1059</v>
      </c>
      <c r="C97" s="1712"/>
      <c r="D97" s="332"/>
      <c r="E97" s="1026"/>
      <c r="F97" s="1026"/>
      <c r="G97" s="2248">
        <f>INDEX(PT_DIFFERENTIATION_NTAR,MATCH(B97,PT_DIFFERENTIATION_NTAR_ID,0))</f>
      </c>
      <c r="H97" s="2066"/>
      <c r="I97" s="1763"/>
      <c r="J97" s="1798"/>
      <c r="K97" s="1803"/>
      <c r="L97" s="2066" t="s">
        <v>303</v>
      </c>
      <c r="M97" s="1900"/>
      <c r="N97" s="614"/>
      <c r="O97" s="1649"/>
      <c r="P97" s="1649"/>
      <c r="Q97" s="1660"/>
      <c r="R97" s="1660"/>
      <c r="S97" s="1660"/>
      <c r="T97" s="1660"/>
      <c r="U97" s="1660"/>
      <c r="V97" s="1660"/>
      <c r="W97" s="1660"/>
      <c r="X97" s="1660"/>
      <c r="Y97" s="1660"/>
      <c r="Z97" s="1660"/>
      <c r="AA97" s="1660"/>
      <c r="AB97" s="1660"/>
      <c r="AC97" s="1660"/>
      <c r="AD97" s="1660"/>
      <c r="AE97" s="1660"/>
      <c r="AF97" s="1660"/>
      <c r="AG97" s="1660"/>
    </row>
    <row s="1660" customFormat="1" customHeight="1" ht="18.75">
      <c r="A98" s="1848"/>
      <c r="B98" s="1848"/>
      <c r="C98" s="1712" t="s">
        <v>1054</v>
      </c>
      <c r="D98" s="332"/>
      <c r="E98" s="1026"/>
      <c r="F98" s="1026"/>
      <c r="G98" s="2248"/>
      <c r="H98" s="2870"/>
      <c r="I98" s="2871" t="s">
        <v>1053</v>
      </c>
      <c r="J98" s="2872"/>
      <c r="K98" s="2873"/>
      <c r="L98" s="2874"/>
      <c r="M98" s="1900"/>
      <c r="N98" s="614"/>
      <c r="O98" s="1649"/>
      <c r="P98" s="1649"/>
      <c r="Q98" s="1660"/>
      <c r="R98" s="1660"/>
      <c r="S98" s="1660"/>
      <c r="T98" s="1660"/>
      <c r="U98" s="1660"/>
      <c r="V98" s="1660"/>
      <c r="W98" s="1660"/>
      <c r="X98" s="1660"/>
      <c r="Y98" s="1660"/>
      <c r="Z98" s="1660"/>
      <c r="AA98" s="1660"/>
      <c r="AB98" s="1660"/>
      <c r="AC98" s="1660"/>
      <c r="AD98" s="1660"/>
      <c r="AE98" s="1660"/>
      <c r="AF98" s="1660"/>
      <c r="AG98" s="1660"/>
    </row>
    <row s="1660" customFormat="1" customHeight="1" ht="18.75">
      <c r="A99" s="1848" t="s">
        <v>160</v>
      </c>
      <c r="B99" s="1848" t="s">
        <v>1060</v>
      </c>
      <c r="C99" s="1712"/>
      <c r="D99" s="332"/>
      <c r="E99" s="1026"/>
      <c r="F99" s="1026"/>
      <c r="G99" s="2248">
        <f>INDEX(PT_DIFFERENTIATION_NTAR,MATCH(B99,PT_DIFFERENTIATION_NTAR_ID,0))</f>
      </c>
      <c r="H99" s="2066"/>
      <c r="I99" s="1763"/>
      <c r="J99" s="1798"/>
      <c r="K99" s="1803"/>
      <c r="L99" s="2066" t="s">
        <v>303</v>
      </c>
      <c r="M99" s="1900"/>
      <c r="N99" s="614"/>
      <c r="O99" s="1649"/>
      <c r="P99" s="1649"/>
      <c r="Q99" s="1660"/>
      <c r="R99" s="1660"/>
      <c r="S99" s="1660"/>
      <c r="T99" s="1660"/>
      <c r="U99" s="1660"/>
      <c r="V99" s="1660"/>
      <c r="W99" s="1660"/>
      <c r="X99" s="1660"/>
      <c r="Y99" s="1660"/>
      <c r="Z99" s="1660"/>
      <c r="AA99" s="1660"/>
      <c r="AB99" s="1660"/>
      <c r="AC99" s="1660"/>
      <c r="AD99" s="1660"/>
      <c r="AE99" s="1660"/>
      <c r="AF99" s="1660"/>
      <c r="AG99" s="1660"/>
    </row>
    <row s="1660" customFormat="1" customHeight="1" ht="18.75">
      <c r="A100" s="1848"/>
      <c r="B100" s="1848"/>
      <c r="C100" s="1712" t="s">
        <v>1054</v>
      </c>
      <c r="D100" s="332"/>
      <c r="E100" s="1026"/>
      <c r="F100" s="1026"/>
      <c r="G100" s="2248"/>
      <c r="H100" s="2875"/>
      <c r="I100" s="2876" t="s">
        <v>1053</v>
      </c>
      <c r="J100" s="2877"/>
      <c r="K100" s="2878"/>
      <c r="L100" s="2879"/>
      <c r="M100" s="1900"/>
      <c r="N100" s="614"/>
      <c r="O100" s="1649"/>
      <c r="P100" s="1649"/>
      <c r="Q100" s="1660"/>
      <c r="R100" s="1660"/>
      <c r="S100" s="1660"/>
      <c r="T100" s="1660"/>
      <c r="U100" s="1660"/>
      <c r="V100" s="1660"/>
      <c r="W100" s="1660"/>
      <c r="X100" s="1660"/>
      <c r="Y100" s="1660"/>
      <c r="Z100" s="1660"/>
      <c r="AA100" s="1660"/>
      <c r="AB100" s="1660"/>
      <c r="AC100" s="1660"/>
      <c r="AD100" s="1660"/>
      <c r="AE100" s="1660"/>
      <c r="AF100" s="1660"/>
      <c r="AG100" s="1660"/>
    </row>
    <row s="1660" customFormat="1" customHeight="1" ht="18.75">
      <c r="A101" s="1848" t="s">
        <v>160</v>
      </c>
      <c r="B101" s="1848" t="s">
        <v>1061</v>
      </c>
      <c r="C101" s="1712"/>
      <c r="D101" s="332"/>
      <c r="E101" s="1026"/>
      <c r="F101" s="1026"/>
      <c r="G101" s="2248">
        <f>INDEX(PT_DIFFERENTIATION_NTAR,MATCH(B101,PT_DIFFERENTIATION_NTAR_ID,0))</f>
      </c>
      <c r="H101" s="2066"/>
      <c r="I101" s="1763"/>
      <c r="J101" s="1798"/>
      <c r="K101" s="1803"/>
      <c r="L101" s="2066" t="s">
        <v>303</v>
      </c>
      <c r="M101" s="1900"/>
      <c r="N101" s="614"/>
      <c r="O101" s="1649"/>
      <c r="P101" s="1649"/>
      <c r="Q101" s="1660"/>
      <c r="R101" s="1660"/>
      <c r="S101" s="1660"/>
      <c r="T101" s="1660"/>
      <c r="U101" s="1660"/>
      <c r="V101" s="1660"/>
      <c r="W101" s="1660"/>
      <c r="X101" s="1660"/>
      <c r="Y101" s="1660"/>
      <c r="Z101" s="1660"/>
      <c r="AA101" s="1660"/>
      <c r="AB101" s="1660"/>
      <c r="AC101" s="1660"/>
      <c r="AD101" s="1660"/>
      <c r="AE101" s="1660"/>
      <c r="AF101" s="1660"/>
      <c r="AG101" s="1660"/>
    </row>
    <row s="1660" customFormat="1" customHeight="1" ht="18.75">
      <c r="A102" s="1848"/>
      <c r="B102" s="1848"/>
      <c r="C102" s="1712" t="s">
        <v>1054</v>
      </c>
      <c r="D102" s="332"/>
      <c r="E102" s="1026"/>
      <c r="F102" s="1026"/>
      <c r="G102" s="2248"/>
      <c r="H102" s="2880"/>
      <c r="I102" s="2881" t="s">
        <v>1053</v>
      </c>
      <c r="J102" s="2882"/>
      <c r="K102" s="2883"/>
      <c r="L102" s="2884"/>
      <c r="M102" s="1900"/>
      <c r="N102" s="614"/>
      <c r="O102" s="1649"/>
      <c r="P102" s="1649"/>
      <c r="Q102" s="1660"/>
      <c r="R102" s="1660"/>
      <c r="S102" s="1660"/>
      <c r="T102" s="1660"/>
      <c r="U102" s="1660"/>
      <c r="V102" s="1660"/>
      <c r="W102" s="1660"/>
      <c r="X102" s="1660"/>
      <c r="Y102" s="1660"/>
      <c r="Z102" s="1660"/>
      <c r="AA102" s="1660"/>
      <c r="AB102" s="1660"/>
      <c r="AC102" s="1660"/>
      <c r="AD102" s="1660"/>
      <c r="AE102" s="1660"/>
      <c r="AF102" s="1660"/>
      <c r="AG102" s="1660"/>
    </row>
    <row s="1660" customFormat="1" customHeight="1" ht="0.75" hidden="1">
      <c r="A103" s="1805"/>
      <c r="B103" s="1805"/>
      <c r="C103" s="361" t="s">
        <v>1064</v>
      </c>
      <c r="D103" s="2293"/>
      <c r="E103" s="2038"/>
      <c r="F103" s="2202"/>
      <c r="G103" s="397"/>
      <c r="H103" s="1517"/>
      <c r="I103" s="646"/>
      <c r="J103" s="567"/>
      <c r="K103" s="1517"/>
      <c r="L103" s="193"/>
      <c r="M103" s="329"/>
      <c r="N103" s="322"/>
      <c r="O103" s="1649"/>
      <c r="P103" s="1649"/>
    </row>
    <row s="1660" customFormat="1" customHeight="1" ht="45" hidden="1">
      <c r="A104" s="1805" t="s">
        <v>166</v>
      </c>
      <c r="B104" s="1805" t="s">
        <v>167</v>
      </c>
      <c r="C104" s="361"/>
      <c r="D104" s="2293"/>
      <c r="E104" s="2038"/>
      <c r="F104" s="2202" t="str">
        <f>INDEX(PT_DIFFERENTIATION_VTAR,MATCH(A104,PT_DIFFERENTIATION_VTAR_ID,0))</f>
        <v>Тарифы на теплоноситель, поставляемый теплоснабжающими организациями потребителям, другим теплоснабжающим организациям</v>
      </c>
      <c r="G104" s="2248" t="str">
        <f>INDEX(PT_DIFFERENTIATION_NTAR,MATCH(B104,PT_DIFFERENTIATION_NTAR_ID,0))</f>
        <v/>
      </c>
      <c r="H104" s="1887"/>
      <c r="I104" s="1763"/>
      <c r="J104" s="1798"/>
      <c r="K104" s="1803"/>
      <c r="L104" s="1887" t="s">
        <v>303</v>
      </c>
      <c r="M104" s="329"/>
      <c r="N104" s="322"/>
      <c r="O104" s="1649"/>
      <c r="P104" s="1649"/>
    </row>
    <row s="1660" customFormat="1" customHeight="1" ht="18.75" hidden="1">
      <c r="A105" s="1805"/>
      <c r="B105" s="1805"/>
      <c r="C105" s="361" t="s">
        <v>1054</v>
      </c>
      <c r="D105" s="2293"/>
      <c r="E105" s="2038"/>
      <c r="F105" s="2202"/>
      <c r="G105" s="2248"/>
      <c r="H105" s="1517"/>
      <c r="I105" s="646" t="s">
        <v>1053</v>
      </c>
      <c r="J105" s="567"/>
      <c r="K105" s="1517"/>
      <c r="L105" s="193"/>
      <c r="M105" s="329"/>
      <c r="N105" s="322"/>
      <c r="O105" s="1649"/>
      <c r="P105" s="1649"/>
    </row>
    <row s="1660" customFormat="1" customHeight="1" ht="0.75" hidden="1">
      <c r="A106" s="1805"/>
      <c r="B106" s="1805"/>
      <c r="C106" s="361" t="s">
        <v>1064</v>
      </c>
      <c r="D106" s="2293"/>
      <c r="E106" s="2038"/>
      <c r="F106" s="2202"/>
      <c r="G106" s="397"/>
      <c r="H106" s="1517"/>
      <c r="I106" s="646"/>
      <c r="J106" s="567"/>
      <c r="K106" s="1517"/>
      <c r="L106" s="193"/>
      <c r="M106" s="329"/>
      <c r="N106" s="322"/>
      <c r="O106" s="1649"/>
      <c r="P106" s="1649"/>
    </row>
    <row s="1660" customFormat="1" customHeight="1" ht="45" hidden="1">
      <c r="A107" s="1805" t="s">
        <v>174</v>
      </c>
      <c r="B107" s="1805" t="s">
        <v>175</v>
      </c>
      <c r="C107" s="361"/>
      <c r="D107" s="2293"/>
      <c r="E107" s="2038"/>
      <c r="F107" s="2202" t="str">
        <f>INDEX(PT_DIFFERENTIATION_VTAR,MATCH(A107,PT_DIFFERENTIATION_VTAR_ID,0))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7" s="2248" t="str">
        <f>INDEX(PT_DIFFERENTIATION_NTAR,MATCH(B107,PT_DIFFERENTIATION_NTAR_ID,0))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v>
      </c>
      <c r="H107" s="1887"/>
      <c r="I107" s="1763"/>
      <c r="J107" s="1798"/>
      <c r="K107" s="1803"/>
      <c r="L107" s="1887" t="s">
        <v>303</v>
      </c>
      <c r="M107" s="329"/>
      <c r="N107" s="322"/>
      <c r="O107" s="1649"/>
      <c r="P107" s="1649"/>
    </row>
    <row s="1660" customFormat="1" customHeight="1" ht="18.75" hidden="1">
      <c r="A108" s="1805"/>
      <c r="B108" s="1805"/>
      <c r="C108" s="361" t="s">
        <v>1054</v>
      </c>
      <c r="D108" s="2293"/>
      <c r="E108" s="2038"/>
      <c r="F108" s="2202"/>
      <c r="G108" s="2248"/>
      <c r="H108" s="1517"/>
      <c r="I108" s="646" t="s">
        <v>1053</v>
      </c>
      <c r="J108" s="567"/>
      <c r="K108" s="1517"/>
      <c r="L108" s="193"/>
      <c r="M108" s="329"/>
      <c r="N108" s="322"/>
      <c r="O108" s="1649"/>
      <c r="P108" s="1649"/>
    </row>
    <row s="1660" customFormat="1" customHeight="1" ht="18.75">
      <c r="A109" s="1848" t="s">
        <v>174</v>
      </c>
      <c r="B109" s="1848" t="s">
        <v>184</v>
      </c>
      <c r="C109" s="1712"/>
      <c r="D109" s="332"/>
      <c r="E109" s="1026"/>
      <c r="F109" s="1026"/>
      <c r="G109" s="2248" t="str">
        <f>INDEX(PT_DIFFERENTIATION_NTAR,MATCH(B109,PT_DIFFERENTIATION_NTAR_ID,0))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 имеющим право на льготу по оплате горячей воды</v>
      </c>
      <c r="H109" s="2066"/>
      <c r="I109" s="1763"/>
      <c r="J109" s="1798"/>
      <c r="K109" s="1803"/>
      <c r="L109" s="2066" t="s">
        <v>303</v>
      </c>
      <c r="M109" s="1900"/>
      <c r="N109" s="614"/>
      <c r="O109" s="1649"/>
      <c r="P109" s="1649"/>
      <c r="Q109" s="1660"/>
      <c r="R109" s="1660"/>
      <c r="S109" s="1660"/>
      <c r="T109" s="1660"/>
      <c r="U109" s="1660"/>
      <c r="V109" s="1660"/>
      <c r="W109" s="1660"/>
      <c r="X109" s="1660"/>
      <c r="Y109" s="1660"/>
      <c r="Z109" s="1660"/>
      <c r="AA109" s="1660"/>
      <c r="AB109" s="1660"/>
      <c r="AC109" s="1660"/>
      <c r="AD109" s="1660"/>
      <c r="AE109" s="1660"/>
      <c r="AF109" s="1660"/>
      <c r="AG109" s="1660"/>
    </row>
    <row s="1660" customFormat="1" customHeight="1" ht="18.75">
      <c r="A110" s="1848"/>
      <c r="B110" s="1848"/>
      <c r="C110" s="1712" t="s">
        <v>1054</v>
      </c>
      <c r="D110" s="332"/>
      <c r="E110" s="1026"/>
      <c r="F110" s="1026"/>
      <c r="G110" s="2248"/>
      <c r="H110" s="2885"/>
      <c r="I110" s="2886" t="s">
        <v>1053</v>
      </c>
      <c r="J110" s="2887"/>
      <c r="K110" s="2888"/>
      <c r="L110" s="2889"/>
      <c r="M110" s="1900"/>
      <c r="N110" s="614"/>
      <c r="O110" s="1649"/>
      <c r="P110" s="1649"/>
      <c r="Q110" s="1660"/>
      <c r="R110" s="1660"/>
      <c r="S110" s="1660"/>
      <c r="T110" s="1660"/>
      <c r="U110" s="1660"/>
      <c r="V110" s="1660"/>
      <c r="W110" s="1660"/>
      <c r="X110" s="1660"/>
      <c r="Y110" s="1660"/>
      <c r="Z110" s="1660"/>
      <c r="AA110" s="1660"/>
      <c r="AB110" s="1660"/>
      <c r="AC110" s="1660"/>
      <c r="AD110" s="1660"/>
      <c r="AE110" s="1660"/>
      <c r="AF110" s="1660"/>
      <c r="AG110" s="1660"/>
    </row>
    <row s="1660" customFormat="1" customHeight="1" ht="0.75" hidden="1">
      <c r="A111" s="1805"/>
      <c r="B111" s="1805"/>
      <c r="C111" s="361" t="s">
        <v>1064</v>
      </c>
      <c r="D111" s="2293"/>
      <c r="E111" s="2038"/>
      <c r="F111" s="2202"/>
      <c r="G111" s="397"/>
      <c r="H111" s="1517"/>
      <c r="I111" s="646"/>
      <c r="J111" s="567"/>
      <c r="K111" s="1517"/>
      <c r="L111" s="193"/>
      <c r="M111" s="329"/>
      <c r="N111" s="322"/>
      <c r="O111" s="1649"/>
      <c r="P111" s="1649"/>
    </row>
    <row s="1660" customFormat="1" customHeight="1" ht="18.75" hidden="1">
      <c r="A112" s="1805" t="s">
        <v>190</v>
      </c>
      <c r="B112" s="1805" t="s">
        <v>191</v>
      </c>
      <c r="C112" s="361"/>
      <c r="D112" s="2293"/>
      <c r="E112" s="2038"/>
      <c r="F112" s="2202" t="str">
        <f>INDEX(PT_DIFFERENTIATION_VTAR,MATCH(A112,PT_DIFFERENTIATION_VTAR_ID,0))</f>
        <v>Тарифы на услуги по передаче тепловой энергии</v>
      </c>
      <c r="G112" s="2248" t="str">
        <f>INDEX(PT_DIFFERENTIATION_NTAR,MATCH(B112,PT_DIFFERENTIATION_NTAR_ID,0))</f>
        <v/>
      </c>
      <c r="H112" s="1887"/>
      <c r="I112" s="1763"/>
      <c r="J112" s="1798"/>
      <c r="K112" s="1803"/>
      <c r="L112" s="1887" t="s">
        <v>303</v>
      </c>
      <c r="M112" s="329"/>
      <c r="N112" s="322"/>
      <c r="O112" s="1649"/>
      <c r="P112" s="1649"/>
    </row>
    <row s="1660" customFormat="1" customHeight="1" ht="18.75" hidden="1">
      <c r="A113" s="1805"/>
      <c r="B113" s="1805"/>
      <c r="C113" s="361" t="s">
        <v>1054</v>
      </c>
      <c r="D113" s="2293"/>
      <c r="E113" s="2038"/>
      <c r="F113" s="2202"/>
      <c r="G113" s="2248"/>
      <c r="H113" s="1517"/>
      <c r="I113" s="646" t="s">
        <v>1053</v>
      </c>
      <c r="J113" s="567"/>
      <c r="K113" s="1517"/>
      <c r="L113" s="193"/>
      <c r="M113" s="329"/>
      <c r="N113" s="322"/>
      <c r="O113" s="1649"/>
      <c r="P113" s="1649"/>
    </row>
    <row s="1660" customFormat="1" customHeight="1" ht="0.75" hidden="1">
      <c r="A114" s="1805"/>
      <c r="B114" s="1805"/>
      <c r="C114" s="361" t="s">
        <v>1064</v>
      </c>
      <c r="D114" s="2293"/>
      <c r="E114" s="2038"/>
      <c r="F114" s="2202"/>
      <c r="G114" s="397"/>
      <c r="H114" s="1517"/>
      <c r="I114" s="646"/>
      <c r="J114" s="567"/>
      <c r="K114" s="1517"/>
      <c r="L114" s="193"/>
      <c r="M114" s="329"/>
      <c r="N114" s="322"/>
      <c r="O114" s="1649"/>
      <c r="P114" s="1649"/>
    </row>
    <row s="1660" customFormat="1" customHeight="1" ht="18.75" hidden="1">
      <c r="A115" s="1805" t="s">
        <v>196</v>
      </c>
      <c r="B115" s="1805" t="s">
        <v>197</v>
      </c>
      <c r="C115" s="361"/>
      <c r="D115" s="2293"/>
      <c r="E115" s="2038"/>
      <c r="F115" s="2202" t="str">
        <f>INDEX(PT_DIFFERENTIATION_VTAR,MATCH(A115,PT_DIFFERENTIATION_VTAR_ID,0))</f>
        <v>Тарифы на услуги по передаче теплоносителя</v>
      </c>
      <c r="G115" s="2248" t="str">
        <f>INDEX(PT_DIFFERENTIATION_NTAR,MATCH(B115,PT_DIFFERENTIATION_NTAR_ID,0))</f>
        <v/>
      </c>
      <c r="H115" s="1887"/>
      <c r="I115" s="1763"/>
      <c r="J115" s="1798"/>
      <c r="K115" s="1803"/>
      <c r="L115" s="1887" t="s">
        <v>303</v>
      </c>
      <c r="M115" s="329"/>
      <c r="N115" s="322"/>
      <c r="O115" s="1649"/>
      <c r="P115" s="1649"/>
    </row>
    <row s="1660" customFormat="1" customHeight="1" ht="18.75" hidden="1">
      <c r="A116" s="1805"/>
      <c r="B116" s="1805"/>
      <c r="C116" s="361" t="s">
        <v>1054</v>
      </c>
      <c r="D116" s="2293"/>
      <c r="E116" s="2038"/>
      <c r="F116" s="2202"/>
      <c r="G116" s="2248"/>
      <c r="H116" s="1517"/>
      <c r="I116" s="646" t="s">
        <v>1053</v>
      </c>
      <c r="J116" s="567"/>
      <c r="K116" s="1517"/>
      <c r="L116" s="193"/>
      <c r="M116" s="329"/>
      <c r="N116" s="322"/>
      <c r="O116" s="1649"/>
      <c r="P116" s="1649"/>
    </row>
    <row s="1660" customFormat="1" customHeight="1" ht="0.75" hidden="1">
      <c r="A117" s="1805"/>
      <c r="B117" s="1805"/>
      <c r="C117" s="361" t="s">
        <v>1064</v>
      </c>
      <c r="D117" s="2293"/>
      <c r="E117" s="2038"/>
      <c r="F117" s="2202"/>
      <c r="G117" s="397"/>
      <c r="H117" s="1517"/>
      <c r="I117" s="646"/>
      <c r="J117" s="567"/>
      <c r="K117" s="1517"/>
      <c r="L117" s="193"/>
      <c r="M117" s="329"/>
      <c r="N117" s="322"/>
      <c r="O117" s="1649"/>
      <c r="P117" s="1649"/>
    </row>
    <row s="1660" customFormat="1" customHeight="1" ht="18.75" hidden="1">
      <c r="A118" s="1805" t="s">
        <v>202</v>
      </c>
      <c r="B118" s="1805" t="s">
        <v>203</v>
      </c>
      <c r="C118" s="361"/>
      <c r="D118" s="2293"/>
      <c r="E118" s="2038"/>
      <c r="F118" s="2202" t="str">
        <f>INDEX(PT_DIFFERENTIATION_VTAR,MATCH(A118,PT_DIFFERENTIATION_VTAR_ID,0))</f>
        <v>Плата за услуги по поддержанию резервной тепловой мощности при отсутствии потребления тепловой энергии</v>
      </c>
      <c r="G118" s="2248" t="str">
        <f>INDEX(PT_DIFFERENTIATION_NTAR,MATCH(B118,PT_DIFFERENTIATION_NTAR_ID,0))</f>
        <v/>
      </c>
      <c r="H118" s="1887"/>
      <c r="I118" s="1763"/>
      <c r="J118" s="1798"/>
      <c r="K118" s="1803"/>
      <c r="L118" s="1887" t="s">
        <v>303</v>
      </c>
      <c r="M118" s="329"/>
      <c r="N118" s="322"/>
      <c r="O118" s="1649"/>
      <c r="P118" s="1649"/>
    </row>
    <row s="1660" customFormat="1" customHeight="1" ht="18.75" hidden="1">
      <c r="A119" s="1805"/>
      <c r="B119" s="1805"/>
      <c r="C119" s="361" t="s">
        <v>1054</v>
      </c>
      <c r="D119" s="2293"/>
      <c r="E119" s="2038"/>
      <c r="F119" s="2202"/>
      <c r="G119" s="2248"/>
      <c r="H119" s="1517"/>
      <c r="I119" s="646" t="s">
        <v>1053</v>
      </c>
      <c r="J119" s="567"/>
      <c r="K119" s="1517"/>
      <c r="L119" s="193"/>
      <c r="M119" s="329"/>
      <c r="N119" s="322"/>
      <c r="O119" s="1649"/>
      <c r="P119" s="1649"/>
    </row>
    <row s="1660" customFormat="1" customHeight="1" ht="0.75" hidden="1">
      <c r="A120" s="1805"/>
      <c r="B120" s="1805"/>
      <c r="C120" s="361" t="s">
        <v>1064</v>
      </c>
      <c r="D120" s="2293"/>
      <c r="E120" s="2038"/>
      <c r="F120" s="2202"/>
      <c r="G120" s="397"/>
      <c r="H120" s="1517"/>
      <c r="I120" s="646"/>
      <c r="J120" s="567"/>
      <c r="K120" s="1517"/>
      <c r="L120" s="193"/>
      <c r="M120" s="329"/>
      <c r="N120" s="322"/>
      <c r="O120" s="1649"/>
      <c r="P120" s="1649"/>
    </row>
    <row s="1660" customFormat="1" customHeight="1" ht="18.75" hidden="1">
      <c r="A121" s="1805" t="s">
        <v>208</v>
      </c>
      <c r="B121" s="1805" t="s">
        <v>209</v>
      </c>
      <c r="C121" s="361"/>
      <c r="D121" s="2293"/>
      <c r="E121" s="2038"/>
      <c r="F121" s="2202" t="str">
        <f>INDEX(PT_DIFFERENTIATION_VTAR,MATCH(A121,PT_DIFFERENTIATION_VTAR_ID,0))</f>
        <v>Плата за подключение (технологическое присоединение) к системе теплоснабжения</v>
      </c>
      <c r="G121" s="2248" t="str">
        <f>INDEX(PT_DIFFERENTIATION_NTAR,MATCH(B121,PT_DIFFERENTIATION_NTAR_ID,0))</f>
        <v/>
      </c>
      <c r="H121" s="1887"/>
      <c r="I121" s="1763"/>
      <c r="J121" s="1798"/>
      <c r="K121" s="1803"/>
      <c r="L121" s="1887" t="s">
        <v>303</v>
      </c>
      <c r="M121" s="329"/>
      <c r="N121" s="322"/>
      <c r="O121" s="1649"/>
      <c r="P121" s="1649"/>
    </row>
    <row s="1660" customFormat="1" customHeight="1" ht="18.75" hidden="1">
      <c r="A122" s="1805"/>
      <c r="B122" s="1805"/>
      <c r="C122" s="361" t="s">
        <v>1054</v>
      </c>
      <c r="D122" s="2293"/>
      <c r="E122" s="2038"/>
      <c r="F122" s="2202"/>
      <c r="G122" s="2248"/>
      <c r="H122" s="1517"/>
      <c r="I122" s="646" t="s">
        <v>1053</v>
      </c>
      <c r="J122" s="567"/>
      <c r="K122" s="1517"/>
      <c r="L122" s="193"/>
      <c r="M122" s="329"/>
      <c r="N122" s="322"/>
      <c r="O122" s="1649"/>
      <c r="P122" s="1649"/>
    </row>
    <row s="1660" customFormat="1" customHeight="1" ht="0.75" hidden="1">
      <c r="A123" s="1805"/>
      <c r="B123" s="1805"/>
      <c r="C123" s="361" t="s">
        <v>1064</v>
      </c>
      <c r="D123" s="2293"/>
      <c r="E123" s="2038"/>
      <c r="F123" s="2202"/>
      <c r="G123" s="397"/>
      <c r="H123" s="1517"/>
      <c r="I123" s="646"/>
      <c r="J123" s="567"/>
      <c r="K123" s="1517"/>
      <c r="L123" s="193"/>
      <c r="M123" s="329"/>
      <c r="N123" s="322"/>
      <c r="O123" s="1649"/>
      <c r="P123" s="1649"/>
    </row>
    <row s="1660" customFormat="1" customHeight="1" ht="18.75" hidden="1">
      <c r="A124" s="1805" t="s">
        <v>222</v>
      </c>
      <c r="B124" s="1805" t="s">
        <v>223</v>
      </c>
      <c r="C124" s="361"/>
      <c r="D124" s="2293"/>
      <c r="E124" s="2038"/>
      <c r="F124" s="2202" t="str">
        <f>INDEX(PT_DIFFERENTIATION_VTAR,MATCH(A124,PT_DIFFERENTIATION_VTAR_ID,0))</f>
        <v>Тариф на питьевую воду (питьевое водоснабжение)</v>
      </c>
      <c r="G124" s="2248" t="str">
        <f>INDEX(PT_DIFFERENTIATION_NTAR,MATCH(B124,PT_DIFFERENTIATION_NTAR_ID,0))</f>
        <v/>
      </c>
      <c r="H124" s="1887"/>
      <c r="I124" s="1763"/>
      <c r="J124" s="1798"/>
      <c r="K124" s="1803"/>
      <c r="L124" s="1887" t="s">
        <v>303</v>
      </c>
      <c r="M124" s="329"/>
      <c r="N124" s="322"/>
      <c r="O124" s="1649"/>
      <c r="P124" s="1649"/>
    </row>
    <row s="1660" customFormat="1" customHeight="1" ht="18.75" hidden="1">
      <c r="A125" s="1805"/>
      <c r="B125" s="1805"/>
      <c r="C125" s="361" t="s">
        <v>1054</v>
      </c>
      <c r="D125" s="2293"/>
      <c r="E125" s="2038"/>
      <c r="F125" s="2202"/>
      <c r="G125" s="2248"/>
      <c r="H125" s="1517"/>
      <c r="I125" s="646" t="s">
        <v>1053</v>
      </c>
      <c r="J125" s="567"/>
      <c r="K125" s="1517"/>
      <c r="L125" s="193"/>
      <c r="M125" s="329"/>
      <c r="N125" s="322"/>
      <c r="O125" s="1649"/>
      <c r="P125" s="1649"/>
    </row>
    <row s="1660" customFormat="1" customHeight="1" ht="0.75" hidden="1">
      <c r="A126" s="1805"/>
      <c r="B126" s="1805"/>
      <c r="C126" s="361" t="s">
        <v>1064</v>
      </c>
      <c r="D126" s="2293"/>
      <c r="E126" s="2038"/>
      <c r="F126" s="2202"/>
      <c r="G126" s="397"/>
      <c r="H126" s="1517"/>
      <c r="I126" s="646"/>
      <c r="J126" s="567"/>
      <c r="K126" s="1517"/>
      <c r="L126" s="193"/>
      <c r="M126" s="329"/>
      <c r="N126" s="322"/>
      <c r="O126" s="1649"/>
      <c r="P126" s="1649"/>
    </row>
    <row s="1660" customFormat="1" customHeight="1" ht="18.75" hidden="1">
      <c r="A127" s="1805" t="s">
        <v>227</v>
      </c>
      <c r="B127" s="1805" t="s">
        <v>228</v>
      </c>
      <c r="C127" s="361"/>
      <c r="D127" s="2293"/>
      <c r="E127" s="2038"/>
      <c r="F127" s="2202" t="str">
        <f>INDEX(PT_DIFFERENTIATION_VTAR,MATCH(A127,PT_DIFFERENTIATION_VTAR_ID,0))</f>
        <v>Тариф на техническую воду</v>
      </c>
      <c r="G127" s="2248" t="str">
        <f>INDEX(PT_DIFFERENTIATION_NTAR,MATCH(B127,PT_DIFFERENTIATION_NTAR_ID,0))</f>
        <v/>
      </c>
      <c r="H127" s="1887"/>
      <c r="I127" s="1763"/>
      <c r="J127" s="1798"/>
      <c r="K127" s="1803"/>
      <c r="L127" s="1887" t="s">
        <v>303</v>
      </c>
      <c r="M127" s="329"/>
      <c r="N127" s="322"/>
      <c r="O127" s="1649"/>
      <c r="P127" s="1649"/>
    </row>
    <row s="1660" customFormat="1" customHeight="1" ht="18.75" hidden="1">
      <c r="A128" s="1805"/>
      <c r="B128" s="1805"/>
      <c r="C128" s="361" t="s">
        <v>1054</v>
      </c>
      <c r="D128" s="2293"/>
      <c r="E128" s="2038"/>
      <c r="F128" s="2202"/>
      <c r="G128" s="2248"/>
      <c r="H128" s="1517"/>
      <c r="I128" s="646" t="s">
        <v>1053</v>
      </c>
      <c r="J128" s="567"/>
      <c r="K128" s="1517"/>
      <c r="L128" s="193"/>
      <c r="M128" s="329"/>
      <c r="N128" s="322"/>
      <c r="O128" s="1649"/>
      <c r="P128" s="1649"/>
    </row>
    <row s="1660" customFormat="1" customHeight="1" ht="0.75" hidden="1">
      <c r="A129" s="1805"/>
      <c r="B129" s="1805"/>
      <c r="C129" s="361" t="s">
        <v>1064</v>
      </c>
      <c r="D129" s="2293"/>
      <c r="E129" s="2038"/>
      <c r="F129" s="2202"/>
      <c r="G129" s="397"/>
      <c r="H129" s="1517"/>
      <c r="I129" s="646"/>
      <c r="J129" s="567"/>
      <c r="K129" s="1517"/>
      <c r="L129" s="193"/>
      <c r="M129" s="329"/>
      <c r="N129" s="322"/>
      <c r="O129" s="1649"/>
      <c r="P129" s="1649"/>
    </row>
    <row s="1660" customFormat="1" customHeight="1" ht="18.75" hidden="1">
      <c r="A130" s="1805" t="s">
        <v>232</v>
      </c>
      <c r="B130" s="1805" t="s">
        <v>233</v>
      </c>
      <c r="C130" s="361"/>
      <c r="D130" s="2293"/>
      <c r="E130" s="2038"/>
      <c r="F130" s="2202" t="str">
        <f>INDEX(PT_DIFFERENTIATION_VTAR,MATCH(A130,PT_DIFFERENTIATION_VTAR_ID,0))</f>
        <v>Тариф на транспортировку воды</v>
      </c>
      <c r="G130" s="2248" t="str">
        <f>INDEX(PT_DIFFERENTIATION_NTAR,MATCH(B130,PT_DIFFERENTIATION_NTAR_ID,0))</f>
        <v/>
      </c>
      <c r="H130" s="1887"/>
      <c r="I130" s="1763"/>
      <c r="J130" s="1798"/>
      <c r="K130" s="1803"/>
      <c r="L130" s="1887" t="s">
        <v>303</v>
      </c>
      <c r="M130" s="329"/>
      <c r="N130" s="322"/>
      <c r="O130" s="1649"/>
      <c r="P130" s="1649"/>
    </row>
    <row s="1660" customFormat="1" customHeight="1" ht="18.75" hidden="1">
      <c r="A131" s="1805"/>
      <c r="B131" s="1805"/>
      <c r="C131" s="361" t="s">
        <v>1054</v>
      </c>
      <c r="D131" s="2293"/>
      <c r="E131" s="2038"/>
      <c r="F131" s="2202"/>
      <c r="G131" s="2248"/>
      <c r="H131" s="1517"/>
      <c r="I131" s="646" t="s">
        <v>1053</v>
      </c>
      <c r="J131" s="567"/>
      <c r="K131" s="1517"/>
      <c r="L131" s="193"/>
      <c r="M131" s="329"/>
      <c r="N131" s="322"/>
      <c r="O131" s="1649"/>
      <c r="P131" s="1649"/>
    </row>
    <row s="1660" customFormat="1" customHeight="1" ht="0.75" hidden="1">
      <c r="A132" s="1805"/>
      <c r="B132" s="1805"/>
      <c r="C132" s="361" t="s">
        <v>1064</v>
      </c>
      <c r="D132" s="2293"/>
      <c r="E132" s="2038"/>
      <c r="F132" s="2202"/>
      <c r="G132" s="397"/>
      <c r="H132" s="1517"/>
      <c r="I132" s="646"/>
      <c r="J132" s="567"/>
      <c r="K132" s="1517"/>
      <c r="L132" s="193"/>
      <c r="M132" s="329"/>
      <c r="N132" s="322"/>
      <c r="O132" s="1649"/>
      <c r="P132" s="1649"/>
    </row>
    <row s="1660" customFormat="1" customHeight="1" ht="18.75" hidden="1">
      <c r="A133" s="1805" t="s">
        <v>237</v>
      </c>
      <c r="B133" s="1805" t="s">
        <v>238</v>
      </c>
      <c r="C133" s="361"/>
      <c r="D133" s="2293"/>
      <c r="E133" s="2038"/>
      <c r="F133" s="2202" t="str">
        <f>INDEX(PT_DIFFERENTIATION_VTAR,MATCH(A133,PT_DIFFERENTIATION_VTAR_ID,0))</f>
        <v>Тариф на подвоз воды</v>
      </c>
      <c r="G133" s="2248" t="str">
        <f>INDEX(PT_DIFFERENTIATION_NTAR,MATCH(B133,PT_DIFFERENTIATION_NTAR_ID,0))</f>
        <v/>
      </c>
      <c r="H133" s="1887"/>
      <c r="I133" s="1763"/>
      <c r="J133" s="1798"/>
      <c r="K133" s="1803"/>
      <c r="L133" s="1887" t="s">
        <v>303</v>
      </c>
      <c r="M133" s="329"/>
      <c r="N133" s="322"/>
      <c r="O133" s="1649"/>
      <c r="P133" s="1649"/>
    </row>
    <row s="1660" customFormat="1" customHeight="1" ht="18.75" hidden="1">
      <c r="A134" s="1805"/>
      <c r="B134" s="1805"/>
      <c r="C134" s="361" t="s">
        <v>1054</v>
      </c>
      <c r="D134" s="2293"/>
      <c r="E134" s="2038"/>
      <c r="F134" s="2202"/>
      <c r="G134" s="2248"/>
      <c r="H134" s="1517"/>
      <c r="I134" s="646" t="s">
        <v>1053</v>
      </c>
      <c r="J134" s="567"/>
      <c r="K134" s="1517"/>
      <c r="L134" s="193"/>
      <c r="M134" s="329"/>
      <c r="N134" s="322"/>
      <c r="O134" s="1649"/>
      <c r="P134" s="1649"/>
    </row>
    <row s="1660" customFormat="1" customHeight="1" ht="0.75" hidden="1">
      <c r="A135" s="1805"/>
      <c r="B135" s="1805"/>
      <c r="C135" s="361" t="s">
        <v>1064</v>
      </c>
      <c r="D135" s="2293"/>
      <c r="E135" s="2038"/>
      <c r="F135" s="2202"/>
      <c r="G135" s="397"/>
      <c r="H135" s="1517"/>
      <c r="I135" s="646"/>
      <c r="J135" s="567"/>
      <c r="K135" s="1517"/>
      <c r="L135" s="193"/>
      <c r="M135" s="329"/>
      <c r="N135" s="322"/>
      <c r="O135" s="1649"/>
      <c r="P135" s="1649"/>
    </row>
    <row s="1660" customFormat="1" customHeight="1" ht="18.75" hidden="1">
      <c r="A136" s="1805" t="s">
        <v>242</v>
      </c>
      <c r="B136" s="1805" t="s">
        <v>243</v>
      </c>
      <c r="C136" s="361"/>
      <c r="D136" s="2293"/>
      <c r="E136" s="2038"/>
      <c r="F136" s="2202"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248" t="str">
        <f>INDEX(PT_DIFFERENTIATION_NTAR,MATCH(B136,PT_DIFFERENTIATION_NTAR_ID,0))</f>
        <v/>
      </c>
      <c r="H136" s="1887"/>
      <c r="I136" s="1763"/>
      <c r="J136" s="1798"/>
      <c r="K136" s="1803"/>
      <c r="L136" s="1887" t="s">
        <v>303</v>
      </c>
      <c r="M136" s="329"/>
      <c r="N136" s="322"/>
      <c r="O136" s="1649"/>
      <c r="P136" s="1649"/>
    </row>
    <row s="1660" customFormat="1" customHeight="1" ht="18.75" hidden="1">
      <c r="A137" s="1805"/>
      <c r="B137" s="1805"/>
      <c r="C137" s="361" t="s">
        <v>1054</v>
      </c>
      <c r="D137" s="2293"/>
      <c r="E137" s="2038"/>
      <c r="F137" s="2202"/>
      <c r="G137" s="2248"/>
      <c r="H137" s="1517"/>
      <c r="I137" s="646" t="s">
        <v>1053</v>
      </c>
      <c r="J137" s="567"/>
      <c r="K137" s="1517"/>
      <c r="L137" s="193"/>
      <c r="M137" s="329"/>
      <c r="N137" s="322"/>
      <c r="O137" s="1649"/>
      <c r="P137" s="1649"/>
    </row>
    <row s="1660" customFormat="1" customHeight="1" ht="0.75" hidden="1">
      <c r="A138" s="1805"/>
      <c r="B138" s="1805"/>
      <c r="C138" s="361" t="s">
        <v>1064</v>
      </c>
      <c r="D138" s="2293"/>
      <c r="E138" s="2038"/>
      <c r="F138" s="2202"/>
      <c r="G138" s="397"/>
      <c r="H138" s="1517"/>
      <c r="I138" s="646"/>
      <c r="J138" s="567"/>
      <c r="K138" s="1517"/>
      <c r="L138" s="193"/>
      <c r="M138" s="329"/>
      <c r="N138" s="322"/>
      <c r="O138" s="1649"/>
      <c r="P138" s="1649"/>
    </row>
    <row s="1660" customFormat="1" customHeight="1" ht="18.75" hidden="1">
      <c r="A139" s="1805" t="s">
        <v>247</v>
      </c>
      <c r="B139" s="1805" t="s">
        <v>248</v>
      </c>
      <c r="C139" s="361"/>
      <c r="D139" s="2293"/>
      <c r="E139" s="2038"/>
      <c r="F139" s="2202" t="str">
        <f>INDEX(PT_DIFFERENTIATION_VTAR,MATCH(A139,PT_DIFFERENTIATION_VTAR_ID,0))</f>
        <v>Тариф на горячую воду (горячее водоснабжение)</v>
      </c>
      <c r="G139" s="2248" t="str">
        <f>INDEX(PT_DIFFERENTIATION_NTAR,MATCH(B139,PT_DIFFERENTIATION_NTAR_ID,0))</f>
        <v/>
      </c>
      <c r="H139" s="1887"/>
      <c r="I139" s="1763"/>
      <c r="J139" s="1798"/>
      <c r="K139" s="1803"/>
      <c r="L139" s="1887" t="s">
        <v>303</v>
      </c>
      <c r="M139" s="329"/>
      <c r="N139" s="322"/>
      <c r="O139" s="1649"/>
      <c r="P139" s="1649"/>
    </row>
    <row s="1660" customFormat="1" customHeight="1" ht="18.75" hidden="1">
      <c r="A140" s="1805"/>
      <c r="B140" s="1805"/>
      <c r="C140" s="361" t="s">
        <v>1054</v>
      </c>
      <c r="D140" s="2293"/>
      <c r="E140" s="2038"/>
      <c r="F140" s="2202"/>
      <c r="G140" s="2248"/>
      <c r="H140" s="1517"/>
      <c r="I140" s="646" t="s">
        <v>1053</v>
      </c>
      <c r="J140" s="567"/>
      <c r="K140" s="1517"/>
      <c r="L140" s="193"/>
      <c r="M140" s="329"/>
      <c r="N140" s="322"/>
      <c r="O140" s="1649"/>
      <c r="P140" s="1649"/>
    </row>
    <row s="1660" customFormat="1" customHeight="1" ht="0.75" hidden="1">
      <c r="A141" s="1805"/>
      <c r="B141" s="1805"/>
      <c r="C141" s="361" t="s">
        <v>1064</v>
      </c>
      <c r="D141" s="2293"/>
      <c r="E141" s="2038"/>
      <c r="F141" s="2202"/>
      <c r="G141" s="397"/>
      <c r="H141" s="1517"/>
      <c r="I141" s="646"/>
      <c r="J141" s="567"/>
      <c r="K141" s="1517"/>
      <c r="L141" s="193"/>
      <c r="M141" s="329"/>
      <c r="N141" s="322"/>
      <c r="O141" s="1649"/>
      <c r="P141" s="1649"/>
    </row>
    <row s="1660" customFormat="1" customHeight="1" ht="18.75" hidden="1">
      <c r="A142" s="1805" t="s">
        <v>252</v>
      </c>
      <c r="B142" s="1805" t="s">
        <v>253</v>
      </c>
      <c r="C142" s="361"/>
      <c r="D142" s="2293"/>
      <c r="E142" s="2038"/>
      <c r="F142" s="2202" t="str">
        <f>INDEX(PT_DIFFERENTIATION_VTAR,MATCH(A142,PT_DIFFERENTIATION_VTAR_ID,0))</f>
        <v>Тариф на транспортировку горячей воды</v>
      </c>
      <c r="G142" s="2248" t="str">
        <f>INDEX(PT_DIFFERENTIATION_NTAR,MATCH(B142,PT_DIFFERENTIATION_NTAR_ID,0))</f>
        <v/>
      </c>
      <c r="H142" s="1887"/>
      <c r="I142" s="1763"/>
      <c r="J142" s="1798"/>
      <c r="K142" s="1803"/>
      <c r="L142" s="1887" t="s">
        <v>303</v>
      </c>
      <c r="M142" s="329"/>
      <c r="N142" s="322"/>
      <c r="O142" s="1649"/>
      <c r="P142" s="1649"/>
    </row>
    <row s="1660" customFormat="1" customHeight="1" ht="18.75" hidden="1">
      <c r="A143" s="1805"/>
      <c r="B143" s="1805"/>
      <c r="C143" s="361" t="s">
        <v>1054</v>
      </c>
      <c r="D143" s="2293"/>
      <c r="E143" s="2038"/>
      <c r="F143" s="2202"/>
      <c r="G143" s="2248"/>
      <c r="H143" s="1517"/>
      <c r="I143" s="646" t="s">
        <v>1053</v>
      </c>
      <c r="J143" s="567"/>
      <c r="K143" s="1517"/>
      <c r="L143" s="193"/>
      <c r="M143" s="329"/>
      <c r="N143" s="322"/>
      <c r="O143" s="1649"/>
      <c r="P143" s="1649"/>
    </row>
    <row s="1660" customFormat="1" customHeight="1" ht="0.75" hidden="1">
      <c r="A144" s="1805"/>
      <c r="B144" s="1805"/>
      <c r="C144" s="361" t="s">
        <v>1064</v>
      </c>
      <c r="D144" s="2293"/>
      <c r="E144" s="2038"/>
      <c r="F144" s="2202"/>
      <c r="G144" s="397"/>
      <c r="H144" s="1517"/>
      <c r="I144" s="646"/>
      <c r="J144" s="567"/>
      <c r="K144" s="1517"/>
      <c r="L144" s="193"/>
      <c r="M144" s="329"/>
      <c r="N144" s="322"/>
      <c r="O144" s="1649"/>
      <c r="P144" s="1649"/>
    </row>
    <row s="1660" customFormat="1" customHeight="1" ht="18.75" hidden="1">
      <c r="A145" s="1805" t="s">
        <v>257</v>
      </c>
      <c r="B145" s="1805" t="s">
        <v>258</v>
      </c>
      <c r="C145" s="361"/>
      <c r="D145" s="2293"/>
      <c r="E145" s="2038"/>
      <c r="F145" s="2202" t="str">
        <f>INDEX(PT_DIFFERENTIATION_VTAR,MATCH(A145,PT_DIFFERENTIATION_VTAR_ID,0))</f>
        <v>Тариф на подключение (технологическое присоединение) к централизованной системе горячего водоснабжения</v>
      </c>
      <c r="G145" s="2248" t="str">
        <f>INDEX(PT_DIFFERENTIATION_NTAR,MATCH(B145,PT_DIFFERENTIATION_NTAR_ID,0))</f>
        <v/>
      </c>
      <c r="H145" s="1887"/>
      <c r="I145" s="1763"/>
      <c r="J145" s="1798"/>
      <c r="K145" s="1803"/>
      <c r="L145" s="1887" t="s">
        <v>303</v>
      </c>
      <c r="M145" s="329"/>
      <c r="N145" s="322"/>
      <c r="O145" s="1649"/>
      <c r="P145" s="1649"/>
    </row>
    <row s="1660" customFormat="1" customHeight="1" ht="18.75" hidden="1">
      <c r="A146" s="1805"/>
      <c r="B146" s="1805"/>
      <c r="C146" s="361" t="s">
        <v>1054</v>
      </c>
      <c r="D146" s="2293"/>
      <c r="E146" s="2038"/>
      <c r="F146" s="2202"/>
      <c r="G146" s="2248"/>
      <c r="H146" s="1517"/>
      <c r="I146" s="646" t="s">
        <v>1053</v>
      </c>
      <c r="J146" s="567"/>
      <c r="K146" s="1517"/>
      <c r="L146" s="193"/>
      <c r="M146" s="329"/>
      <c r="N146" s="322"/>
      <c r="O146" s="1649"/>
      <c r="P146" s="1649"/>
    </row>
    <row s="1660" customFormat="1" customHeight="1" ht="0.75" hidden="1">
      <c r="A147" s="1805"/>
      <c r="B147" s="1805"/>
      <c r="C147" s="361" t="s">
        <v>1064</v>
      </c>
      <c r="D147" s="2293"/>
      <c r="E147" s="2038"/>
      <c r="F147" s="2202"/>
      <c r="G147" s="397"/>
      <c r="H147" s="1517"/>
      <c r="I147" s="646"/>
      <c r="J147" s="567"/>
      <c r="K147" s="1517"/>
      <c r="L147" s="193"/>
      <c r="M147" s="329"/>
      <c r="N147" s="322"/>
      <c r="O147" s="1649"/>
      <c r="P147" s="1649"/>
    </row>
    <row s="1660" customFormat="1" customHeight="1" ht="18.75" hidden="1">
      <c r="A148" s="1805" t="s">
        <v>262</v>
      </c>
      <c r="B148" s="1805" t="s">
        <v>263</v>
      </c>
      <c r="C148" s="361"/>
      <c r="D148" s="2293"/>
      <c r="E148" s="2038"/>
      <c r="F148" s="2202" t="str">
        <f>INDEX(PT_DIFFERENTIATION_VTAR,MATCH(A148,PT_DIFFERENTIATION_VTAR_ID,0))</f>
        <v>Тариф на водоотведение</v>
      </c>
      <c r="G148" s="2248" t="str">
        <f>INDEX(PT_DIFFERENTIATION_NTAR,MATCH(B148,PT_DIFFERENTIATION_NTAR_ID,0))</f>
        <v/>
      </c>
      <c r="H148" s="1887"/>
      <c r="I148" s="1763"/>
      <c r="J148" s="1798"/>
      <c r="K148" s="1803"/>
      <c r="L148" s="1887" t="s">
        <v>303</v>
      </c>
      <c r="M148" s="329"/>
      <c r="N148" s="322"/>
      <c r="O148" s="1649"/>
      <c r="P148" s="1649"/>
    </row>
    <row s="1660" customFormat="1" customHeight="1" ht="18.75" hidden="1">
      <c r="A149" s="1805"/>
      <c r="B149" s="1805"/>
      <c r="C149" s="361" t="s">
        <v>1054</v>
      </c>
      <c r="D149" s="2293"/>
      <c r="E149" s="2038"/>
      <c r="F149" s="2202"/>
      <c r="G149" s="2248"/>
      <c r="H149" s="1517"/>
      <c r="I149" s="646" t="s">
        <v>1053</v>
      </c>
      <c r="J149" s="567"/>
      <c r="K149" s="1517"/>
      <c r="L149" s="193"/>
      <c r="M149" s="329"/>
      <c r="N149" s="322"/>
      <c r="O149" s="1649"/>
      <c r="P149" s="1649"/>
    </row>
    <row s="1660" customFormat="1" customHeight="1" ht="0.75" hidden="1">
      <c r="A150" s="1805"/>
      <c r="B150" s="1805"/>
      <c r="C150" s="361" t="s">
        <v>1064</v>
      </c>
      <c r="D150" s="2293"/>
      <c r="E150" s="2038"/>
      <c r="F150" s="2202"/>
      <c r="G150" s="397"/>
      <c r="H150" s="1517"/>
      <c r="I150" s="646"/>
      <c r="J150" s="567"/>
      <c r="K150" s="1517"/>
      <c r="L150" s="193"/>
      <c r="M150" s="329"/>
      <c r="N150" s="322"/>
      <c r="O150" s="1649"/>
      <c r="P150" s="1649"/>
    </row>
    <row s="1660" customFormat="1" customHeight="1" ht="18.75" hidden="1">
      <c r="A151" s="1805" t="s">
        <v>267</v>
      </c>
      <c r="B151" s="1805" t="s">
        <v>268</v>
      </c>
      <c r="C151" s="361"/>
      <c r="D151" s="2293"/>
      <c r="E151" s="2038"/>
      <c r="F151" s="2202" t="str">
        <f>INDEX(PT_DIFFERENTIATION_VTAR,MATCH(A151,PT_DIFFERENTIATION_VTAR_ID,0))</f>
        <v>Тариф на транспортировку сточных вод</v>
      </c>
      <c r="G151" s="2248" t="str">
        <f>INDEX(PT_DIFFERENTIATION_NTAR,MATCH(B151,PT_DIFFERENTIATION_NTAR_ID,0))</f>
        <v/>
      </c>
      <c r="H151" s="1887"/>
      <c r="I151" s="1763"/>
      <c r="J151" s="1798"/>
      <c r="K151" s="1803"/>
      <c r="L151" s="1887" t="s">
        <v>303</v>
      </c>
      <c r="M151" s="329"/>
      <c r="N151" s="322"/>
      <c r="O151" s="1649"/>
      <c r="P151" s="1649"/>
    </row>
    <row s="1660" customFormat="1" customHeight="1" ht="18.75" hidden="1">
      <c r="A152" s="1805"/>
      <c r="B152" s="1805"/>
      <c r="C152" s="361" t="s">
        <v>1054</v>
      </c>
      <c r="D152" s="2293"/>
      <c r="E152" s="2038"/>
      <c r="F152" s="2202"/>
      <c r="G152" s="2248"/>
      <c r="H152" s="1517"/>
      <c r="I152" s="646" t="s">
        <v>1053</v>
      </c>
      <c r="J152" s="567"/>
      <c r="K152" s="1517"/>
      <c r="L152" s="193"/>
      <c r="M152" s="329"/>
      <c r="N152" s="322"/>
      <c r="O152" s="1649"/>
      <c r="P152" s="1649"/>
    </row>
    <row s="1660" customFormat="1" customHeight="1" ht="0.75" hidden="1">
      <c r="A153" s="1805"/>
      <c r="B153" s="1805"/>
      <c r="C153" s="361" t="s">
        <v>1064</v>
      </c>
      <c r="D153" s="2293"/>
      <c r="E153" s="2038"/>
      <c r="F153" s="2202"/>
      <c r="G153" s="397"/>
      <c r="H153" s="1517"/>
      <c r="I153" s="646"/>
      <c r="J153" s="567"/>
      <c r="K153" s="1517"/>
      <c r="L153" s="193"/>
      <c r="M153" s="329"/>
      <c r="N153" s="322"/>
      <c r="O153" s="1649"/>
      <c r="P153" s="1649"/>
    </row>
    <row s="1660" customFormat="1" customHeight="1" ht="18.75" hidden="1">
      <c r="A154" s="1805" t="s">
        <v>272</v>
      </c>
      <c r="B154" s="1805" t="s">
        <v>273</v>
      </c>
      <c r="C154" s="361"/>
      <c r="D154" s="2293"/>
      <c r="E154" s="2038"/>
      <c r="F154" s="2202" t="str">
        <f>INDEX(PT_DIFFERENTIATION_VTAR,MATCH(A154,PT_DIFFERENTIATION_VTAR_ID,0))</f>
        <v>Тариф на подключение (технологическое присоединение) к централизованной системе водоотведения</v>
      </c>
      <c r="G154" s="2248" t="str">
        <f>INDEX(PT_DIFFERENTIATION_NTAR,MATCH(B154,PT_DIFFERENTIATION_NTAR_ID,0))</f>
        <v/>
      </c>
      <c r="H154" s="1887"/>
      <c r="I154" s="1763"/>
      <c r="J154" s="1798"/>
      <c r="K154" s="1803"/>
      <c r="L154" s="1887" t="s">
        <v>303</v>
      </c>
      <c r="M154" s="329"/>
      <c r="N154" s="322"/>
      <c r="O154" s="1649"/>
      <c r="P154" s="1649"/>
    </row>
    <row s="1660" customFormat="1" customHeight="1" ht="18.75" hidden="1">
      <c r="A155" s="1805"/>
      <c r="B155" s="1805"/>
      <c r="C155" s="361" t="s">
        <v>1054</v>
      </c>
      <c r="D155" s="2293"/>
      <c r="E155" s="2038"/>
      <c r="F155" s="2202"/>
      <c r="G155" s="2248"/>
      <c r="H155" s="1517"/>
      <c r="I155" s="646" t="s">
        <v>1053</v>
      </c>
      <c r="J155" s="567"/>
      <c r="K155" s="1517"/>
      <c r="L155" s="193"/>
      <c r="M155" s="329"/>
      <c r="N155" s="322"/>
      <c r="O155" s="1649"/>
      <c r="P155" s="1649"/>
    </row>
    <row s="1660" customFormat="1" customHeight="1" ht="0.75">
      <c r="A156" s="1805"/>
      <c r="B156" s="1805"/>
      <c r="C156" s="361" t="s">
        <v>1064</v>
      </c>
      <c r="D156" s="2293"/>
      <c r="E156" s="2038"/>
      <c r="F156" s="2202"/>
      <c r="G156" s="397"/>
      <c r="H156" s="1517"/>
      <c r="I156" s="646"/>
      <c r="J156" s="567"/>
      <c r="K156" s="1517"/>
      <c r="L156" s="193"/>
      <c r="M156" s="329"/>
      <c r="N156" s="322"/>
      <c r="O156" s="1649"/>
      <c r="P156" s="1649"/>
    </row>
    <row customHeight="1" ht="18.75">
      <c r="A157" s="1805"/>
      <c r="B157" s="1805"/>
      <c r="D157" s="368"/>
      <c r="E157" s="127" t="s">
        <v>90</v>
      </c>
      <c r="F157"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7" s="2285"/>
      <c r="H157" s="2285"/>
      <c r="I157" s="2285"/>
      <c r="J157" s="2285"/>
      <c r="K157" s="2285"/>
      <c r="L157" s="2285"/>
      <c r="M157" s="277"/>
      <c r="N157" s="322"/>
    </row>
    <row s="1660" customFormat="1" customHeight="1" ht="60.75" hidden="1">
      <c r="A158" s="1805" t="s">
        <v>154</v>
      </c>
      <c r="B158" s="1805" t="s">
        <v>155</v>
      </c>
      <c r="C158" s="361"/>
      <c r="D158" s="2293"/>
      <c r="E158" s="2038"/>
      <c r="F158" s="2202"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248" t="str">
        <f>INDEX(PT_DIFFERENTIATION_NTAR,MATCH(B158,PT_DIFFERENTIATION_NTAR_ID,0))</f>
        <v/>
      </c>
      <c r="H158" s="1887"/>
      <c r="I158" s="1763"/>
      <c r="J158" s="1798"/>
      <c r="K158" s="1803"/>
      <c r="L158" s="1887" t="s">
        <v>303</v>
      </c>
      <c r="M1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8" s="322"/>
      <c r="O158" s="1649"/>
      <c r="P158" s="1649"/>
    </row>
    <row s="1660" customFormat="1" customHeight="1" ht="18.75" hidden="1">
      <c r="A159" s="1805"/>
      <c r="B159" s="1805"/>
      <c r="C159" s="361" t="s">
        <v>1054</v>
      </c>
      <c r="D159" s="2293"/>
      <c r="E159" s="2038"/>
      <c r="F159" s="2202"/>
      <c r="G159" s="2248"/>
      <c r="H159" s="1517"/>
      <c r="I159" s="646" t="s">
        <v>1053</v>
      </c>
      <c r="J159" s="567"/>
      <c r="K159" s="1517"/>
      <c r="L159" s="193"/>
      <c r="M159" s="1998"/>
      <c r="N159" s="322"/>
      <c r="O159" s="1649"/>
      <c r="P159" s="1649"/>
    </row>
    <row s="1660" customFormat="1" customHeight="1" ht="0.75" hidden="1">
      <c r="A160" s="1805"/>
      <c r="B160" s="1805"/>
      <c r="C160" s="361" t="s">
        <v>1064</v>
      </c>
      <c r="D160" s="2293"/>
      <c r="E160" s="2038"/>
      <c r="F160" s="2202"/>
      <c r="G160" s="397"/>
      <c r="H160" s="1517"/>
      <c r="I160" s="646"/>
      <c r="J160" s="567"/>
      <c r="K160" s="1517"/>
      <c r="L160" s="193"/>
      <c r="M160" s="1998"/>
      <c r="N160" s="322"/>
      <c r="O160" s="1649"/>
      <c r="P160" s="1649"/>
    </row>
    <row s="1660" customFormat="1" customHeight="1" ht="45" hidden="1">
      <c r="A161" s="1805" t="s">
        <v>160</v>
      </c>
      <c r="B161" s="1805" t="s">
        <v>161</v>
      </c>
      <c r="C161" s="361"/>
      <c r="D161" s="2293"/>
      <c r="E161" s="2038"/>
      <c r="F161" s="2202"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2248" t="str">
        <f>INDEX(PT_DIFFERENTIATION_NTAR,MATCH(B161,PT_DIFFERENTIATION_NTAR_ID,0))</f>
        <v/>
      </c>
      <c r="H161" s="1887"/>
      <c r="I161" s="1763"/>
      <c r="J161" s="1798"/>
      <c r="K161" s="1803"/>
      <c r="L161" s="1887" t="s">
        <v>303</v>
      </c>
      <c r="M161" s="1999"/>
      <c r="N161" s="322"/>
      <c r="O161" s="1649"/>
      <c r="P161" s="1649"/>
    </row>
    <row s="1660" customFormat="1" customHeight="1" ht="18.75" hidden="1">
      <c r="A162" s="1805"/>
      <c r="B162" s="1805"/>
      <c r="C162" s="361" t="s">
        <v>1054</v>
      </c>
      <c r="D162" s="2293"/>
      <c r="E162" s="2038"/>
      <c r="F162" s="2202"/>
      <c r="G162" s="2248"/>
      <c r="H162" s="1517"/>
      <c r="I162" s="646" t="s">
        <v>1053</v>
      </c>
      <c r="J162" s="567"/>
      <c r="K162" s="1517"/>
      <c r="L162" s="193"/>
      <c r="M162" s="1886"/>
      <c r="N162" s="322"/>
      <c r="O162" s="1649"/>
      <c r="P162" s="1649"/>
    </row>
    <row s="1660" customFormat="1" customHeight="1" ht="18.75">
      <c r="A163" s="1848" t="s">
        <v>160</v>
      </c>
      <c r="B163" s="1848" t="s">
        <v>1059</v>
      </c>
      <c r="C163" s="1712"/>
      <c r="D163" s="332"/>
      <c r="E163" s="1026"/>
      <c r="F163" s="1026"/>
      <c r="G163" s="2248">
        <f>INDEX(PT_DIFFERENTIATION_NTAR,MATCH(B163,PT_DIFFERENTIATION_NTAR_ID,0))</f>
      </c>
      <c r="H163" s="2066"/>
      <c r="I163" s="1763"/>
      <c r="J163" s="1798"/>
      <c r="K163" s="1803"/>
      <c r="L163" s="2066" t="s">
        <v>303</v>
      </c>
      <c r="M163" s="1900"/>
      <c r="N163" s="614"/>
      <c r="O163" s="1649"/>
      <c r="P163" s="1649"/>
      <c r="Q163" s="1660"/>
      <c r="R163" s="1660"/>
      <c r="S163" s="1660"/>
      <c r="T163" s="1660"/>
      <c r="U163" s="1660"/>
      <c r="V163" s="1660"/>
      <c r="W163" s="1660"/>
      <c r="X163" s="1660"/>
      <c r="Y163" s="1660"/>
      <c r="Z163" s="1660"/>
      <c r="AA163" s="1660"/>
      <c r="AB163" s="1660"/>
      <c r="AC163" s="1660"/>
      <c r="AD163" s="1660"/>
      <c r="AE163" s="1660"/>
      <c r="AF163" s="1660"/>
      <c r="AG163" s="1660"/>
    </row>
    <row s="1660" customFormat="1" customHeight="1" ht="18.75">
      <c r="A164" s="1848"/>
      <c r="B164" s="1848"/>
      <c r="C164" s="1712" t="s">
        <v>1054</v>
      </c>
      <c r="D164" s="332"/>
      <c r="E164" s="1026"/>
      <c r="F164" s="1026"/>
      <c r="G164" s="2248"/>
      <c r="H164" s="2890"/>
      <c r="I164" s="2891" t="s">
        <v>1053</v>
      </c>
      <c r="J164" s="2892"/>
      <c r="K164" s="2893"/>
      <c r="L164" s="2894"/>
      <c r="M164" s="1900"/>
      <c r="N164" s="614"/>
      <c r="O164" s="1649"/>
      <c r="P164" s="1649"/>
      <c r="Q164" s="1660"/>
      <c r="R164" s="1660"/>
      <c r="S164" s="1660"/>
      <c r="T164" s="1660"/>
      <c r="U164" s="1660"/>
      <c r="V164" s="1660"/>
      <c r="W164" s="1660"/>
      <c r="X164" s="1660"/>
      <c r="Y164" s="1660"/>
      <c r="Z164" s="1660"/>
      <c r="AA164" s="1660"/>
      <c r="AB164" s="1660"/>
      <c r="AC164" s="1660"/>
      <c r="AD164" s="1660"/>
      <c r="AE164" s="1660"/>
      <c r="AF164" s="1660"/>
      <c r="AG164" s="1660"/>
    </row>
    <row s="1660" customFormat="1" customHeight="1" ht="18.75">
      <c r="A165" s="1848" t="s">
        <v>160</v>
      </c>
      <c r="B165" s="1848" t="s">
        <v>1060</v>
      </c>
      <c r="C165" s="1712"/>
      <c r="D165" s="332"/>
      <c r="E165" s="1026"/>
      <c r="F165" s="1026"/>
      <c r="G165" s="2248">
        <f>INDEX(PT_DIFFERENTIATION_NTAR,MATCH(B165,PT_DIFFERENTIATION_NTAR_ID,0))</f>
      </c>
      <c r="H165" s="2066"/>
      <c r="I165" s="1763"/>
      <c r="J165" s="1798"/>
      <c r="K165" s="1803"/>
      <c r="L165" s="2066" t="s">
        <v>303</v>
      </c>
      <c r="M165" s="1900"/>
      <c r="N165" s="614"/>
      <c r="O165" s="1649"/>
      <c r="P165" s="1649"/>
      <c r="Q165" s="1660"/>
      <c r="R165" s="1660"/>
      <c r="S165" s="1660"/>
      <c r="T165" s="1660"/>
      <c r="U165" s="1660"/>
      <c r="V165" s="1660"/>
      <c r="W165" s="1660"/>
      <c r="X165" s="1660"/>
      <c r="Y165" s="1660"/>
      <c r="Z165" s="1660"/>
      <c r="AA165" s="1660"/>
      <c r="AB165" s="1660"/>
      <c r="AC165" s="1660"/>
      <c r="AD165" s="1660"/>
      <c r="AE165" s="1660"/>
      <c r="AF165" s="1660"/>
      <c r="AG165" s="1660"/>
    </row>
    <row s="1660" customFormat="1" customHeight="1" ht="18.75">
      <c r="A166" s="1848"/>
      <c r="B166" s="1848"/>
      <c r="C166" s="1712" t="s">
        <v>1054</v>
      </c>
      <c r="D166" s="332"/>
      <c r="E166" s="1026"/>
      <c r="F166" s="1026"/>
      <c r="G166" s="2248"/>
      <c r="H166" s="2895"/>
      <c r="I166" s="2896" t="s">
        <v>1053</v>
      </c>
      <c r="J166" s="2897"/>
      <c r="K166" s="2898"/>
      <c r="L166" s="2899"/>
      <c r="M166" s="1900"/>
      <c r="N166" s="614"/>
      <c r="O166" s="1649"/>
      <c r="P166" s="1649"/>
      <c r="Q166" s="1660"/>
      <c r="R166" s="1660"/>
      <c r="S166" s="1660"/>
      <c r="T166" s="1660"/>
      <c r="U166" s="1660"/>
      <c r="V166" s="1660"/>
      <c r="W166" s="1660"/>
      <c r="X166" s="1660"/>
      <c r="Y166" s="1660"/>
      <c r="Z166" s="1660"/>
      <c r="AA166" s="1660"/>
      <c r="AB166" s="1660"/>
      <c r="AC166" s="1660"/>
      <c r="AD166" s="1660"/>
      <c r="AE166" s="1660"/>
      <c r="AF166" s="1660"/>
      <c r="AG166" s="1660"/>
    </row>
    <row s="1660" customFormat="1" customHeight="1" ht="18.75">
      <c r="A167" s="1848" t="s">
        <v>160</v>
      </c>
      <c r="B167" s="1848" t="s">
        <v>1061</v>
      </c>
      <c r="C167" s="1712"/>
      <c r="D167" s="332"/>
      <c r="E167" s="1026"/>
      <c r="F167" s="1026"/>
      <c r="G167" s="2248">
        <f>INDEX(PT_DIFFERENTIATION_NTAR,MATCH(B167,PT_DIFFERENTIATION_NTAR_ID,0))</f>
      </c>
      <c r="H167" s="2066"/>
      <c r="I167" s="1763"/>
      <c r="J167" s="1798"/>
      <c r="K167" s="1803"/>
      <c r="L167" s="2066" t="s">
        <v>303</v>
      </c>
      <c r="M167" s="1900"/>
      <c r="N167" s="614"/>
      <c r="O167" s="1649"/>
      <c r="P167" s="1649"/>
      <c r="Q167" s="1660"/>
      <c r="R167" s="1660"/>
      <c r="S167" s="1660"/>
      <c r="T167" s="1660"/>
      <c r="U167" s="1660"/>
      <c r="V167" s="1660"/>
      <c r="W167" s="1660"/>
      <c r="X167" s="1660"/>
      <c r="Y167" s="1660"/>
      <c r="Z167" s="1660"/>
      <c r="AA167" s="1660"/>
      <c r="AB167" s="1660"/>
      <c r="AC167" s="1660"/>
      <c r="AD167" s="1660"/>
      <c r="AE167" s="1660"/>
      <c r="AF167" s="1660"/>
      <c r="AG167" s="1660"/>
    </row>
    <row s="1660" customFormat="1" customHeight="1" ht="18.75">
      <c r="A168" s="1848"/>
      <c r="B168" s="1848"/>
      <c r="C168" s="1712" t="s">
        <v>1054</v>
      </c>
      <c r="D168" s="332"/>
      <c r="E168" s="1026"/>
      <c r="F168" s="1026"/>
      <c r="G168" s="2248"/>
      <c r="H168" s="2900"/>
      <c r="I168" s="2901" t="s">
        <v>1053</v>
      </c>
      <c r="J168" s="2902"/>
      <c r="K168" s="2903"/>
      <c r="L168" s="2904"/>
      <c r="M168" s="1900"/>
      <c r="N168" s="614"/>
      <c r="O168" s="1649"/>
      <c r="P168" s="1649"/>
      <c r="Q168" s="1660"/>
      <c r="R168" s="1660"/>
      <c r="S168" s="1660"/>
      <c r="T168" s="1660"/>
      <c r="U168" s="1660"/>
      <c r="V168" s="1660"/>
      <c r="W168" s="1660"/>
      <c r="X168" s="1660"/>
      <c r="Y168" s="1660"/>
      <c r="Z168" s="1660"/>
      <c r="AA168" s="1660"/>
      <c r="AB168" s="1660"/>
      <c r="AC168" s="1660"/>
      <c r="AD168" s="1660"/>
      <c r="AE168" s="1660"/>
      <c r="AF168" s="1660"/>
      <c r="AG168" s="1660"/>
    </row>
    <row s="1660" customFormat="1" customHeight="1" ht="0.75" hidden="1">
      <c r="A169" s="1805"/>
      <c r="B169" s="1805"/>
      <c r="C169" s="361" t="s">
        <v>1064</v>
      </c>
      <c r="D169" s="2293"/>
      <c r="E169" s="2038"/>
      <c r="F169" s="2202"/>
      <c r="G169" s="397"/>
      <c r="H169" s="1517"/>
      <c r="I169" s="646"/>
      <c r="J169" s="567"/>
      <c r="K169" s="1517"/>
      <c r="L169" s="193"/>
      <c r="M169" s="329"/>
      <c r="N169" s="322"/>
      <c r="O169" s="1649"/>
      <c r="P169" s="1649"/>
    </row>
    <row s="1660" customFormat="1" customHeight="1" ht="45" hidden="1">
      <c r="A170" s="1805" t="s">
        <v>166</v>
      </c>
      <c r="B170" s="1805" t="s">
        <v>167</v>
      </c>
      <c r="C170" s="361"/>
      <c r="D170" s="2293"/>
      <c r="E170" s="2038"/>
      <c r="F170" s="2202"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248" t="str">
        <f>INDEX(PT_DIFFERENTIATION_NTAR,MATCH(B170,PT_DIFFERENTIATION_NTAR_ID,0))</f>
        <v/>
      </c>
      <c r="H170" s="1887"/>
      <c r="I170" s="1763"/>
      <c r="J170" s="1798"/>
      <c r="K170" s="1803"/>
      <c r="L170" s="1887" t="s">
        <v>303</v>
      </c>
      <c r="M170" s="329"/>
      <c r="N170" s="322"/>
      <c r="O170" s="1649"/>
      <c r="P170" s="1649"/>
    </row>
    <row s="1660" customFormat="1" customHeight="1" ht="18.75" hidden="1">
      <c r="A171" s="1805"/>
      <c r="B171" s="1805"/>
      <c r="C171" s="361" t="s">
        <v>1054</v>
      </c>
      <c r="D171" s="2293"/>
      <c r="E171" s="2038"/>
      <c r="F171" s="2202"/>
      <c r="G171" s="2248"/>
      <c r="H171" s="1517"/>
      <c r="I171" s="646" t="s">
        <v>1053</v>
      </c>
      <c r="J171" s="567"/>
      <c r="K171" s="1517"/>
      <c r="L171" s="193"/>
      <c r="M171" s="329"/>
      <c r="N171" s="322"/>
      <c r="O171" s="1649"/>
      <c r="P171" s="1649"/>
    </row>
    <row s="1660" customFormat="1" customHeight="1" ht="0.75" hidden="1">
      <c r="A172" s="1805"/>
      <c r="B172" s="1805"/>
      <c r="C172" s="361" t="s">
        <v>1064</v>
      </c>
      <c r="D172" s="2293"/>
      <c r="E172" s="2038"/>
      <c r="F172" s="2202"/>
      <c r="G172" s="397"/>
      <c r="H172" s="1517"/>
      <c r="I172" s="646"/>
      <c r="J172" s="567"/>
      <c r="K172" s="1517"/>
      <c r="L172" s="193"/>
      <c r="M172" s="329"/>
      <c r="N172" s="322"/>
      <c r="O172" s="1649"/>
      <c r="P172" s="1649"/>
    </row>
    <row s="1660" customFormat="1" customHeight="1" ht="45" hidden="1">
      <c r="A173" s="1805" t="s">
        <v>174</v>
      </c>
      <c r="B173" s="1805" t="s">
        <v>175</v>
      </c>
      <c r="C173" s="361"/>
      <c r="D173" s="2293"/>
      <c r="E173" s="2038"/>
      <c r="F173" s="2202"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248" t="str">
        <f>INDEX(PT_DIFFERENTIATION_NTAR,MATCH(B173,PT_DIFFERENTIATION_NTAR_ID,0))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v>
      </c>
      <c r="H173" s="1887"/>
      <c r="I173" s="1763"/>
      <c r="J173" s="1798"/>
      <c r="K173" s="1803"/>
      <c r="L173" s="1887" t="s">
        <v>303</v>
      </c>
      <c r="M173" s="329"/>
      <c r="N173" s="322"/>
      <c r="O173" s="1649"/>
      <c r="P173" s="1649"/>
    </row>
    <row s="1660" customFormat="1" customHeight="1" ht="18.75" hidden="1">
      <c r="A174" s="1805"/>
      <c r="B174" s="1805"/>
      <c r="C174" s="361" t="s">
        <v>1054</v>
      </c>
      <c r="D174" s="2293"/>
      <c r="E174" s="2038"/>
      <c r="F174" s="2202"/>
      <c r="G174" s="2248"/>
      <c r="H174" s="1517"/>
      <c r="I174" s="646" t="s">
        <v>1053</v>
      </c>
      <c r="J174" s="567"/>
      <c r="K174" s="1517"/>
      <c r="L174" s="193"/>
      <c r="M174" s="329"/>
      <c r="N174" s="322"/>
      <c r="O174" s="1649"/>
      <c r="P174" s="1649"/>
    </row>
    <row s="1660" customFormat="1" customHeight="1" ht="18.75">
      <c r="A175" s="1848" t="s">
        <v>174</v>
      </c>
      <c r="B175" s="1848" t="s">
        <v>184</v>
      </c>
      <c r="C175" s="1712"/>
      <c r="D175" s="332"/>
      <c r="E175" s="1026"/>
      <c r="F175" s="1026"/>
      <c r="G175" s="2248" t="str">
        <f>INDEX(PT_DIFFERENTIATION_NTAR,MATCH(B175,PT_DIFFERENTIATION_NTAR_ID,0))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 имеющим право на льготу по оплате горячей воды</v>
      </c>
      <c r="H175" s="2066"/>
      <c r="I175" s="1763"/>
      <c r="J175" s="1798"/>
      <c r="K175" s="1803"/>
      <c r="L175" s="2066" t="s">
        <v>303</v>
      </c>
      <c r="M175" s="1900"/>
      <c r="N175" s="614"/>
      <c r="O175" s="1649"/>
      <c r="P175" s="1649"/>
      <c r="Q175" s="1660"/>
      <c r="R175" s="1660"/>
      <c r="S175" s="1660"/>
      <c r="T175" s="1660"/>
      <c r="U175" s="1660"/>
      <c r="V175" s="1660"/>
      <c r="W175" s="1660"/>
      <c r="X175" s="1660"/>
      <c r="Y175" s="1660"/>
      <c r="Z175" s="1660"/>
      <c r="AA175" s="1660"/>
      <c r="AB175" s="1660"/>
      <c r="AC175" s="1660"/>
      <c r="AD175" s="1660"/>
      <c r="AE175" s="1660"/>
      <c r="AF175" s="1660"/>
      <c r="AG175" s="1660"/>
    </row>
    <row s="1660" customFormat="1" customHeight="1" ht="18.75">
      <c r="A176" s="1848"/>
      <c r="B176" s="1848"/>
      <c r="C176" s="1712" t="s">
        <v>1054</v>
      </c>
      <c r="D176" s="332"/>
      <c r="E176" s="1026"/>
      <c r="F176" s="1026"/>
      <c r="G176" s="2248"/>
      <c r="H176" s="2905"/>
      <c r="I176" s="2906" t="s">
        <v>1053</v>
      </c>
      <c r="J176" s="2907"/>
      <c r="K176" s="2908"/>
      <c r="L176" s="2909"/>
      <c r="M176" s="1900"/>
      <c r="N176" s="614"/>
      <c r="O176" s="1649"/>
      <c r="P176" s="1649"/>
      <c r="Q176" s="1660"/>
      <c r="R176" s="1660"/>
      <c r="S176" s="1660"/>
      <c r="T176" s="1660"/>
      <c r="U176" s="1660"/>
      <c r="V176" s="1660"/>
      <c r="W176" s="1660"/>
      <c r="X176" s="1660"/>
      <c r="Y176" s="1660"/>
      <c r="Z176" s="1660"/>
      <c r="AA176" s="1660"/>
      <c r="AB176" s="1660"/>
      <c r="AC176" s="1660"/>
      <c r="AD176" s="1660"/>
      <c r="AE176" s="1660"/>
      <c r="AF176" s="1660"/>
      <c r="AG176" s="1660"/>
    </row>
    <row s="1660" customFormat="1" customHeight="1" ht="0.75" hidden="1">
      <c r="A177" s="1805"/>
      <c r="B177" s="1805"/>
      <c r="C177" s="361" t="s">
        <v>1064</v>
      </c>
      <c r="D177" s="2293"/>
      <c r="E177" s="2038"/>
      <c r="F177" s="2202"/>
      <c r="G177" s="397"/>
      <c r="H177" s="1517"/>
      <c r="I177" s="646"/>
      <c r="J177" s="567"/>
      <c r="K177" s="1517"/>
      <c r="L177" s="193"/>
      <c r="M177" s="329"/>
      <c r="N177" s="322"/>
      <c r="O177" s="1649"/>
      <c r="P177" s="1649"/>
    </row>
    <row s="1660" customFormat="1" customHeight="1" ht="18.75" hidden="1">
      <c r="A178" s="1805" t="s">
        <v>190</v>
      </c>
      <c r="B178" s="1805" t="s">
        <v>191</v>
      </c>
      <c r="C178" s="361"/>
      <c r="D178" s="2293"/>
      <c r="E178" s="2038"/>
      <c r="F178" s="2202" t="str">
        <f>INDEX(PT_DIFFERENTIATION_VTAR,MATCH(A178,PT_DIFFERENTIATION_VTAR_ID,0))</f>
        <v>Тарифы на услуги по передаче тепловой энергии</v>
      </c>
      <c r="G178" s="2248" t="str">
        <f>INDEX(PT_DIFFERENTIATION_NTAR,MATCH(B178,PT_DIFFERENTIATION_NTAR_ID,0))</f>
        <v/>
      </c>
      <c r="H178" s="1887"/>
      <c r="I178" s="1763"/>
      <c r="J178" s="1798"/>
      <c r="K178" s="1803"/>
      <c r="L178" s="1887" t="s">
        <v>303</v>
      </c>
      <c r="M178" s="329"/>
      <c r="N178" s="322"/>
      <c r="O178" s="1649"/>
      <c r="P178" s="1649"/>
    </row>
    <row s="1660" customFormat="1" customHeight="1" ht="18.75" hidden="1">
      <c r="A179" s="1805"/>
      <c r="B179" s="1805"/>
      <c r="C179" s="361" t="s">
        <v>1054</v>
      </c>
      <c r="D179" s="2293"/>
      <c r="E179" s="2038"/>
      <c r="F179" s="2202"/>
      <c r="G179" s="2248"/>
      <c r="H179" s="1517"/>
      <c r="I179" s="646" t="s">
        <v>1053</v>
      </c>
      <c r="J179" s="567"/>
      <c r="K179" s="1517"/>
      <c r="L179" s="193"/>
      <c r="M179" s="329"/>
      <c r="N179" s="322"/>
      <c r="O179" s="1649"/>
      <c r="P179" s="1649"/>
    </row>
    <row s="1660" customFormat="1" customHeight="1" ht="0.75" hidden="1">
      <c r="A180" s="1805"/>
      <c r="B180" s="1805"/>
      <c r="C180" s="361" t="s">
        <v>1064</v>
      </c>
      <c r="D180" s="2293"/>
      <c r="E180" s="2038"/>
      <c r="F180" s="2202"/>
      <c r="G180" s="397"/>
      <c r="H180" s="1517"/>
      <c r="I180" s="646"/>
      <c r="J180" s="567"/>
      <c r="K180" s="1517"/>
      <c r="L180" s="193"/>
      <c r="M180" s="329"/>
      <c r="N180" s="322"/>
      <c r="O180" s="1649"/>
      <c r="P180" s="1649"/>
    </row>
    <row s="1660" customFormat="1" customHeight="1" ht="18.75" hidden="1">
      <c r="A181" s="1805" t="s">
        <v>196</v>
      </c>
      <c r="B181" s="1805" t="s">
        <v>197</v>
      </c>
      <c r="C181" s="361"/>
      <c r="D181" s="2293"/>
      <c r="E181" s="2038"/>
      <c r="F181" s="2202" t="str">
        <f>INDEX(PT_DIFFERENTIATION_VTAR,MATCH(A181,PT_DIFFERENTIATION_VTAR_ID,0))</f>
        <v>Тарифы на услуги по передаче теплоносителя</v>
      </c>
      <c r="G181" s="2248" t="str">
        <f>INDEX(PT_DIFFERENTIATION_NTAR,MATCH(B181,PT_DIFFERENTIATION_NTAR_ID,0))</f>
        <v/>
      </c>
      <c r="H181" s="1887"/>
      <c r="I181" s="1763"/>
      <c r="J181" s="1798"/>
      <c r="K181" s="1803"/>
      <c r="L181" s="1887" t="s">
        <v>303</v>
      </c>
      <c r="M181" s="329"/>
      <c r="N181" s="322"/>
      <c r="O181" s="1649"/>
      <c r="P181" s="1649"/>
    </row>
    <row s="1660" customFormat="1" customHeight="1" ht="18.75" hidden="1">
      <c r="A182" s="1805"/>
      <c r="B182" s="1805"/>
      <c r="C182" s="361" t="s">
        <v>1054</v>
      </c>
      <c r="D182" s="2293"/>
      <c r="E182" s="2038"/>
      <c r="F182" s="2202"/>
      <c r="G182" s="2248"/>
      <c r="H182" s="1517"/>
      <c r="I182" s="646" t="s">
        <v>1053</v>
      </c>
      <c r="J182" s="567"/>
      <c r="K182" s="1517"/>
      <c r="L182" s="193"/>
      <c r="M182" s="329"/>
      <c r="N182" s="322"/>
      <c r="O182" s="1649"/>
      <c r="P182" s="1649"/>
    </row>
    <row s="1660" customFormat="1" customHeight="1" ht="0.75" hidden="1">
      <c r="A183" s="1805"/>
      <c r="B183" s="1805"/>
      <c r="C183" s="361" t="s">
        <v>1064</v>
      </c>
      <c r="D183" s="2293"/>
      <c r="E183" s="2038"/>
      <c r="F183" s="2202"/>
      <c r="G183" s="397"/>
      <c r="H183" s="1517"/>
      <c r="I183" s="646"/>
      <c r="J183" s="567"/>
      <c r="K183" s="1517"/>
      <c r="L183" s="193"/>
      <c r="M183" s="329"/>
      <c r="N183" s="322"/>
      <c r="O183" s="1649"/>
      <c r="P183" s="1649"/>
    </row>
    <row s="1660" customFormat="1" customHeight="1" ht="18.75" hidden="1">
      <c r="A184" s="1805" t="s">
        <v>202</v>
      </c>
      <c r="B184" s="1805" t="s">
        <v>203</v>
      </c>
      <c r="C184" s="361"/>
      <c r="D184" s="2293"/>
      <c r="E184" s="2038"/>
      <c r="F184" s="2202"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248" t="str">
        <f>INDEX(PT_DIFFERENTIATION_NTAR,MATCH(B184,PT_DIFFERENTIATION_NTAR_ID,0))</f>
        <v/>
      </c>
      <c r="H184" s="1887"/>
      <c r="I184" s="1763"/>
      <c r="J184" s="1798"/>
      <c r="K184" s="1803"/>
      <c r="L184" s="1887" t="s">
        <v>303</v>
      </c>
      <c r="M184" s="329"/>
      <c r="N184" s="322"/>
      <c r="O184" s="1649"/>
      <c r="P184" s="1649"/>
    </row>
    <row s="1660" customFormat="1" customHeight="1" ht="18.75" hidden="1">
      <c r="A185" s="1805"/>
      <c r="B185" s="1805"/>
      <c r="C185" s="361" t="s">
        <v>1054</v>
      </c>
      <c r="D185" s="2293"/>
      <c r="E185" s="2038"/>
      <c r="F185" s="2202"/>
      <c r="G185" s="2248"/>
      <c r="H185" s="1517"/>
      <c r="I185" s="646" t="s">
        <v>1053</v>
      </c>
      <c r="J185" s="567"/>
      <c r="K185" s="1517"/>
      <c r="L185" s="193"/>
      <c r="M185" s="329"/>
      <c r="N185" s="322"/>
      <c r="O185" s="1649"/>
      <c r="P185" s="1649"/>
    </row>
    <row s="1660" customFormat="1" customHeight="1" ht="0.75" hidden="1">
      <c r="A186" s="1805"/>
      <c r="B186" s="1805"/>
      <c r="C186" s="361" t="s">
        <v>1064</v>
      </c>
      <c r="D186" s="2293"/>
      <c r="E186" s="2038"/>
      <c r="F186" s="2202"/>
      <c r="G186" s="397"/>
      <c r="H186" s="1517"/>
      <c r="I186" s="646"/>
      <c r="J186" s="567"/>
      <c r="K186" s="1517"/>
      <c r="L186" s="193"/>
      <c r="M186" s="329"/>
      <c r="N186" s="322"/>
      <c r="O186" s="1649"/>
      <c r="P186" s="1649"/>
    </row>
    <row s="1660" customFormat="1" customHeight="1" ht="18.75" hidden="1">
      <c r="A187" s="1805" t="s">
        <v>208</v>
      </c>
      <c r="B187" s="1805" t="s">
        <v>209</v>
      </c>
      <c r="C187" s="361"/>
      <c r="D187" s="2293"/>
      <c r="E187" s="2038"/>
      <c r="F187" s="2202" t="str">
        <f>INDEX(PT_DIFFERENTIATION_VTAR,MATCH(A187,PT_DIFFERENTIATION_VTAR_ID,0))</f>
        <v>Плата за подключение (технологическое присоединение) к системе теплоснабжения</v>
      </c>
      <c r="G187" s="2248" t="str">
        <f>INDEX(PT_DIFFERENTIATION_NTAR,MATCH(B187,PT_DIFFERENTIATION_NTAR_ID,0))</f>
        <v/>
      </c>
      <c r="H187" s="1887"/>
      <c r="I187" s="1763"/>
      <c r="J187" s="1798"/>
      <c r="K187" s="1803"/>
      <c r="L187" s="1887" t="s">
        <v>303</v>
      </c>
      <c r="M187" s="329"/>
      <c r="N187" s="322"/>
      <c r="O187" s="1649"/>
      <c r="P187" s="1649"/>
    </row>
    <row s="1660" customFormat="1" customHeight="1" ht="18.75" hidden="1">
      <c r="A188" s="1805"/>
      <c r="B188" s="1805"/>
      <c r="C188" s="361" t="s">
        <v>1054</v>
      </c>
      <c r="D188" s="2293"/>
      <c r="E188" s="2038"/>
      <c r="F188" s="2202"/>
      <c r="G188" s="2248"/>
      <c r="H188" s="1517"/>
      <c r="I188" s="646" t="s">
        <v>1053</v>
      </c>
      <c r="J188" s="567"/>
      <c r="K188" s="1517"/>
      <c r="L188" s="193"/>
      <c r="M188" s="329"/>
      <c r="N188" s="322"/>
      <c r="O188" s="1649"/>
      <c r="P188" s="1649"/>
    </row>
    <row s="1660" customFormat="1" customHeight="1" ht="0.75" hidden="1">
      <c r="A189" s="1805"/>
      <c r="B189" s="1805"/>
      <c r="C189" s="361" t="s">
        <v>1064</v>
      </c>
      <c r="D189" s="2293"/>
      <c r="E189" s="2038"/>
      <c r="F189" s="2202"/>
      <c r="G189" s="397"/>
      <c r="H189" s="1517"/>
      <c r="I189" s="646"/>
      <c r="J189" s="567"/>
      <c r="K189" s="1517"/>
      <c r="L189" s="193"/>
      <c r="M189" s="329"/>
      <c r="N189" s="322"/>
      <c r="O189" s="1649"/>
      <c r="P189" s="1649"/>
    </row>
    <row s="1660" customFormat="1" customHeight="1" ht="18.75" hidden="1">
      <c r="A190" s="1805" t="s">
        <v>222</v>
      </c>
      <c r="B190" s="1805" t="s">
        <v>223</v>
      </c>
      <c r="C190" s="361"/>
      <c r="D190" s="2293"/>
      <c r="E190" s="2038"/>
      <c r="F190" s="2202" t="str">
        <f>INDEX(PT_DIFFERENTIATION_VTAR,MATCH(A190,PT_DIFFERENTIATION_VTAR_ID,0))</f>
        <v>Тариф на питьевую воду (питьевое водоснабжение)</v>
      </c>
      <c r="G190" s="2248" t="str">
        <f>INDEX(PT_DIFFERENTIATION_NTAR,MATCH(B190,PT_DIFFERENTIATION_NTAR_ID,0))</f>
        <v/>
      </c>
      <c r="H190" s="1887"/>
      <c r="I190" s="1763"/>
      <c r="J190" s="1798"/>
      <c r="K190" s="1803"/>
      <c r="L190" s="1887" t="s">
        <v>303</v>
      </c>
      <c r="M190" s="329"/>
      <c r="N190" s="322"/>
      <c r="O190" s="1649"/>
      <c r="P190" s="1649"/>
    </row>
    <row s="1660" customFormat="1" customHeight="1" ht="18.75" hidden="1">
      <c r="A191" s="1805"/>
      <c r="B191" s="1805"/>
      <c r="C191" s="361" t="s">
        <v>1054</v>
      </c>
      <c r="D191" s="2293"/>
      <c r="E191" s="2038"/>
      <c r="F191" s="2202"/>
      <c r="G191" s="2248"/>
      <c r="H191" s="1517"/>
      <c r="I191" s="646" t="s">
        <v>1053</v>
      </c>
      <c r="J191" s="567"/>
      <c r="K191" s="1517"/>
      <c r="L191" s="193"/>
      <c r="M191" s="329"/>
      <c r="N191" s="322"/>
      <c r="O191" s="1649"/>
      <c r="P191" s="1649"/>
    </row>
    <row s="1660" customFormat="1" customHeight="1" ht="0.75" hidden="1">
      <c r="A192" s="1805"/>
      <c r="B192" s="1805"/>
      <c r="C192" s="361" t="s">
        <v>1064</v>
      </c>
      <c r="D192" s="2293"/>
      <c r="E192" s="2038"/>
      <c r="F192" s="2202"/>
      <c r="G192" s="397"/>
      <c r="H192" s="1517"/>
      <c r="I192" s="646"/>
      <c r="J192" s="567"/>
      <c r="K192" s="1517"/>
      <c r="L192" s="193"/>
      <c r="M192" s="329"/>
      <c r="N192" s="322"/>
      <c r="O192" s="1649"/>
      <c r="P192" s="1649"/>
    </row>
    <row s="1660" customFormat="1" customHeight="1" ht="18.75" hidden="1">
      <c r="A193" s="1805" t="s">
        <v>227</v>
      </c>
      <c r="B193" s="1805" t="s">
        <v>228</v>
      </c>
      <c r="C193" s="361"/>
      <c r="D193" s="2293"/>
      <c r="E193" s="2038"/>
      <c r="F193" s="2202" t="str">
        <f>INDEX(PT_DIFFERENTIATION_VTAR,MATCH(A193,PT_DIFFERENTIATION_VTAR_ID,0))</f>
        <v>Тариф на техническую воду</v>
      </c>
      <c r="G193" s="2248" t="str">
        <f>INDEX(PT_DIFFERENTIATION_NTAR,MATCH(B193,PT_DIFFERENTIATION_NTAR_ID,0))</f>
        <v/>
      </c>
      <c r="H193" s="1887"/>
      <c r="I193" s="1763"/>
      <c r="J193" s="1798"/>
      <c r="K193" s="1803"/>
      <c r="L193" s="1887" t="s">
        <v>303</v>
      </c>
      <c r="M193" s="329"/>
      <c r="N193" s="322"/>
      <c r="O193" s="1649"/>
      <c r="P193" s="1649"/>
    </row>
    <row s="1660" customFormat="1" customHeight="1" ht="18.75" hidden="1">
      <c r="A194" s="1805"/>
      <c r="B194" s="1805"/>
      <c r="C194" s="361" t="s">
        <v>1054</v>
      </c>
      <c r="D194" s="2293"/>
      <c r="E194" s="2038"/>
      <c r="F194" s="2202"/>
      <c r="G194" s="2248"/>
      <c r="H194" s="1517"/>
      <c r="I194" s="646" t="s">
        <v>1053</v>
      </c>
      <c r="J194" s="567"/>
      <c r="K194" s="1517"/>
      <c r="L194" s="193"/>
      <c r="M194" s="329"/>
      <c r="N194" s="322"/>
      <c r="O194" s="1649"/>
      <c r="P194" s="1649"/>
    </row>
    <row s="1660" customFormat="1" customHeight="1" ht="0.75" hidden="1">
      <c r="A195" s="1805"/>
      <c r="B195" s="1805"/>
      <c r="C195" s="361" t="s">
        <v>1064</v>
      </c>
      <c r="D195" s="2293"/>
      <c r="E195" s="2038"/>
      <c r="F195" s="2202"/>
      <c r="G195" s="397"/>
      <c r="H195" s="1517"/>
      <c r="I195" s="646"/>
      <c r="J195" s="567"/>
      <c r="K195" s="1517"/>
      <c r="L195" s="193"/>
      <c r="M195" s="329"/>
      <c r="N195" s="322"/>
      <c r="O195" s="1649"/>
      <c r="P195" s="1649"/>
    </row>
    <row s="1660" customFormat="1" customHeight="1" ht="18.75" hidden="1">
      <c r="A196" s="1805" t="s">
        <v>232</v>
      </c>
      <c r="B196" s="1805" t="s">
        <v>233</v>
      </c>
      <c r="C196" s="361"/>
      <c r="D196" s="2293"/>
      <c r="E196" s="2038"/>
      <c r="F196" s="2202" t="str">
        <f>INDEX(PT_DIFFERENTIATION_VTAR,MATCH(A196,PT_DIFFERENTIATION_VTAR_ID,0))</f>
        <v>Тариф на транспортировку воды</v>
      </c>
      <c r="G196" s="2248" t="str">
        <f>INDEX(PT_DIFFERENTIATION_NTAR,MATCH(B196,PT_DIFFERENTIATION_NTAR_ID,0))</f>
        <v/>
      </c>
      <c r="H196" s="1887"/>
      <c r="I196" s="1763"/>
      <c r="J196" s="1798"/>
      <c r="K196" s="1803"/>
      <c r="L196" s="1887" t="s">
        <v>303</v>
      </c>
      <c r="M196" s="329"/>
      <c r="N196" s="322"/>
      <c r="O196" s="1649"/>
      <c r="P196" s="1649"/>
    </row>
    <row s="1660" customFormat="1" customHeight="1" ht="18.75" hidden="1">
      <c r="A197" s="1805"/>
      <c r="B197" s="1805"/>
      <c r="C197" s="361" t="s">
        <v>1054</v>
      </c>
      <c r="D197" s="2293"/>
      <c r="E197" s="2038"/>
      <c r="F197" s="2202"/>
      <c r="G197" s="2248"/>
      <c r="H197" s="1517"/>
      <c r="I197" s="646" t="s">
        <v>1053</v>
      </c>
      <c r="J197" s="567"/>
      <c r="K197" s="1517"/>
      <c r="L197" s="193"/>
      <c r="M197" s="329"/>
      <c r="N197" s="322"/>
      <c r="O197" s="1649"/>
      <c r="P197" s="1649"/>
    </row>
    <row s="1660" customFormat="1" customHeight="1" ht="0.75" hidden="1">
      <c r="A198" s="1805"/>
      <c r="B198" s="1805"/>
      <c r="C198" s="361" t="s">
        <v>1064</v>
      </c>
      <c r="D198" s="2293"/>
      <c r="E198" s="2038"/>
      <c r="F198" s="2202"/>
      <c r="G198" s="397"/>
      <c r="H198" s="1517"/>
      <c r="I198" s="646"/>
      <c r="J198" s="567"/>
      <c r="K198" s="1517"/>
      <c r="L198" s="193"/>
      <c r="M198" s="329"/>
      <c r="N198" s="322"/>
      <c r="O198" s="1649"/>
      <c r="P198" s="1649"/>
    </row>
    <row s="1660" customFormat="1" customHeight="1" ht="18.75" hidden="1">
      <c r="A199" s="1805" t="s">
        <v>237</v>
      </c>
      <c r="B199" s="1805" t="s">
        <v>238</v>
      </c>
      <c r="C199" s="361"/>
      <c r="D199" s="2293"/>
      <c r="E199" s="2038"/>
      <c r="F199" s="2202" t="str">
        <f>INDEX(PT_DIFFERENTIATION_VTAR,MATCH(A199,PT_DIFFERENTIATION_VTAR_ID,0))</f>
        <v>Тариф на подвоз воды</v>
      </c>
      <c r="G199" s="2248" t="str">
        <f>INDEX(PT_DIFFERENTIATION_NTAR,MATCH(B199,PT_DIFFERENTIATION_NTAR_ID,0))</f>
        <v/>
      </c>
      <c r="H199" s="1887"/>
      <c r="I199" s="1763"/>
      <c r="J199" s="1798"/>
      <c r="K199" s="1803"/>
      <c r="L199" s="1887" t="s">
        <v>303</v>
      </c>
      <c r="M199" s="329"/>
      <c r="N199" s="322"/>
      <c r="O199" s="1649"/>
      <c r="P199" s="1649"/>
    </row>
    <row s="1660" customFormat="1" customHeight="1" ht="18.75" hidden="1">
      <c r="A200" s="1805"/>
      <c r="B200" s="1805"/>
      <c r="C200" s="361" t="s">
        <v>1054</v>
      </c>
      <c r="D200" s="2293"/>
      <c r="E200" s="2038"/>
      <c r="F200" s="2202"/>
      <c r="G200" s="2248"/>
      <c r="H200" s="1517"/>
      <c r="I200" s="646" t="s">
        <v>1053</v>
      </c>
      <c r="J200" s="567"/>
      <c r="K200" s="1517"/>
      <c r="L200" s="193"/>
      <c r="M200" s="329"/>
      <c r="N200" s="322"/>
      <c r="O200" s="1649"/>
      <c r="P200" s="1649"/>
    </row>
    <row s="1660" customFormat="1" customHeight="1" ht="0.75" hidden="1">
      <c r="A201" s="1805"/>
      <c r="B201" s="1805"/>
      <c r="C201" s="361" t="s">
        <v>1064</v>
      </c>
      <c r="D201" s="2293"/>
      <c r="E201" s="2038"/>
      <c r="F201" s="2202"/>
      <c r="G201" s="397"/>
      <c r="H201" s="1517"/>
      <c r="I201" s="646"/>
      <c r="J201" s="567"/>
      <c r="K201" s="1517"/>
      <c r="L201" s="193"/>
      <c r="M201" s="329"/>
      <c r="N201" s="322"/>
      <c r="O201" s="1649"/>
      <c r="P201" s="1649"/>
    </row>
    <row s="1660" customFormat="1" customHeight="1" ht="18.75" hidden="1">
      <c r="A202" s="1805" t="s">
        <v>242</v>
      </c>
      <c r="B202" s="1805" t="s">
        <v>243</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холодного водоснабжения</v>
      </c>
      <c r="G202" s="2248" t="str">
        <f>INDEX(PT_DIFFERENTIATION_NTAR,MATCH(B202,PT_DIFFERENTIATION_NTAR_ID,0))</f>
        <v/>
      </c>
      <c r="H202" s="1887"/>
      <c r="I202" s="1763"/>
      <c r="J202" s="1798"/>
      <c r="K202" s="1803"/>
      <c r="L202" s="1887" t="s">
        <v>303</v>
      </c>
      <c r="M202" s="329"/>
      <c r="N202" s="322"/>
      <c r="O202" s="1649"/>
      <c r="P202" s="1649"/>
    </row>
    <row s="1660" customFormat="1" customHeight="1" ht="18.75" hidden="1">
      <c r="A203" s="1805"/>
      <c r="B203" s="1805"/>
      <c r="C203" s="361" t="s">
        <v>1054</v>
      </c>
      <c r="D203" s="2293"/>
      <c r="E203" s="2038"/>
      <c r="F203" s="2202"/>
      <c r="G203" s="2248"/>
      <c r="H203" s="1517"/>
      <c r="I203" s="646" t="s">
        <v>1053</v>
      </c>
      <c r="J203" s="567"/>
      <c r="K203" s="1517"/>
      <c r="L203" s="193"/>
      <c r="M203" s="329"/>
      <c r="N203" s="322"/>
      <c r="O203" s="1649"/>
      <c r="P203" s="1649"/>
    </row>
    <row s="1660" customFormat="1" customHeight="1" ht="0.75" hidden="1">
      <c r="A204" s="1805"/>
      <c r="B204" s="1805"/>
      <c r="C204" s="361" t="s">
        <v>1064</v>
      </c>
      <c r="D204" s="2293"/>
      <c r="E204" s="2038"/>
      <c r="F204" s="2202"/>
      <c r="G204" s="397"/>
      <c r="H204" s="1517"/>
      <c r="I204" s="646"/>
      <c r="J204" s="567"/>
      <c r="K204" s="1517"/>
      <c r="L204" s="193"/>
      <c r="M204" s="329"/>
      <c r="N204" s="322"/>
      <c r="O204" s="1649"/>
      <c r="P204" s="1649"/>
    </row>
    <row s="1660" customFormat="1" customHeight="1" ht="18.75" hidden="1">
      <c r="A205" s="1805" t="s">
        <v>247</v>
      </c>
      <c r="B205" s="1805" t="s">
        <v>248</v>
      </c>
      <c r="C205" s="361"/>
      <c r="D205" s="2293"/>
      <c r="E205" s="2038"/>
      <c r="F205" s="2202" t="str">
        <f>INDEX(PT_DIFFERENTIATION_VTAR,MATCH(A205,PT_DIFFERENTIATION_VTAR_ID,0))</f>
        <v>Тариф на горячую воду (горячее водоснабжение)</v>
      </c>
      <c r="G205" s="2248" t="str">
        <f>INDEX(PT_DIFFERENTIATION_NTAR,MATCH(B205,PT_DIFFERENTIATION_NTAR_ID,0))</f>
        <v/>
      </c>
      <c r="H205" s="1887"/>
      <c r="I205" s="1763"/>
      <c r="J205" s="1798"/>
      <c r="K205" s="1803"/>
      <c r="L205" s="1887" t="s">
        <v>303</v>
      </c>
      <c r="M205" s="329"/>
      <c r="N205" s="322"/>
      <c r="O205" s="1649"/>
      <c r="P205" s="1649"/>
    </row>
    <row s="1660" customFormat="1" customHeight="1" ht="18.75" hidden="1">
      <c r="A206" s="1805"/>
      <c r="B206" s="1805"/>
      <c r="C206" s="361" t="s">
        <v>1054</v>
      </c>
      <c r="D206" s="2293"/>
      <c r="E206" s="2038"/>
      <c r="F206" s="2202"/>
      <c r="G206" s="2248"/>
      <c r="H206" s="1517"/>
      <c r="I206" s="646" t="s">
        <v>1053</v>
      </c>
      <c r="J206" s="567"/>
      <c r="K206" s="1517"/>
      <c r="L206" s="193"/>
      <c r="M206" s="329"/>
      <c r="N206" s="322"/>
      <c r="O206" s="1649"/>
      <c r="P206" s="1649"/>
    </row>
    <row s="1660" customFormat="1" customHeight="1" ht="0.75" hidden="1">
      <c r="A207" s="1805"/>
      <c r="B207" s="1805"/>
      <c r="C207" s="361" t="s">
        <v>1064</v>
      </c>
      <c r="D207" s="2293"/>
      <c r="E207" s="2038"/>
      <c r="F207" s="2202"/>
      <c r="G207" s="397"/>
      <c r="H207" s="1517"/>
      <c r="I207" s="646"/>
      <c r="J207" s="567"/>
      <c r="K207" s="1517"/>
      <c r="L207" s="193"/>
      <c r="M207" s="329"/>
      <c r="N207" s="322"/>
      <c r="O207" s="1649"/>
      <c r="P207" s="1649"/>
    </row>
    <row s="1660" customFormat="1" customHeight="1" ht="18.75" hidden="1">
      <c r="A208" s="1805" t="s">
        <v>252</v>
      </c>
      <c r="B208" s="1805" t="s">
        <v>253</v>
      </c>
      <c r="C208" s="361"/>
      <c r="D208" s="2293"/>
      <c r="E208" s="2038"/>
      <c r="F208" s="2202" t="str">
        <f>INDEX(PT_DIFFERENTIATION_VTAR,MATCH(A208,PT_DIFFERENTIATION_VTAR_ID,0))</f>
        <v>Тариф на транспортировку горячей воды</v>
      </c>
      <c r="G208" s="2248" t="str">
        <f>INDEX(PT_DIFFERENTIATION_NTAR,MATCH(B208,PT_DIFFERENTIATION_NTAR_ID,0))</f>
        <v/>
      </c>
      <c r="H208" s="1887"/>
      <c r="I208" s="1763"/>
      <c r="J208" s="1798"/>
      <c r="K208" s="1803"/>
      <c r="L208" s="1887" t="s">
        <v>303</v>
      </c>
      <c r="M208" s="329"/>
      <c r="N208" s="322"/>
      <c r="O208" s="1649"/>
      <c r="P208" s="1649"/>
    </row>
    <row s="1660" customFormat="1" customHeight="1" ht="18.75" hidden="1">
      <c r="A209" s="1805"/>
      <c r="B209" s="1805"/>
      <c r="C209" s="361" t="s">
        <v>1054</v>
      </c>
      <c r="D209" s="2293"/>
      <c r="E209" s="2038"/>
      <c r="F209" s="2202"/>
      <c r="G209" s="2248"/>
      <c r="H209" s="1517"/>
      <c r="I209" s="646" t="s">
        <v>1053</v>
      </c>
      <c r="J209" s="567"/>
      <c r="K209" s="1517"/>
      <c r="L209" s="193"/>
      <c r="M209" s="329"/>
      <c r="N209" s="322"/>
      <c r="O209" s="1649"/>
      <c r="P209" s="1649"/>
    </row>
    <row s="1660" customFormat="1" customHeight="1" ht="0.75" hidden="1">
      <c r="A210" s="1805"/>
      <c r="B210" s="1805"/>
      <c r="C210" s="361" t="s">
        <v>1064</v>
      </c>
      <c r="D210" s="2293"/>
      <c r="E210" s="2038"/>
      <c r="F210" s="2202"/>
      <c r="G210" s="397"/>
      <c r="H210" s="1517"/>
      <c r="I210" s="646"/>
      <c r="J210" s="567"/>
      <c r="K210" s="1517"/>
      <c r="L210" s="193"/>
      <c r="M210" s="329"/>
      <c r="N210" s="322"/>
      <c r="O210" s="1649"/>
      <c r="P210" s="1649"/>
    </row>
    <row s="1660" customFormat="1" customHeight="1" ht="18.75" hidden="1">
      <c r="A211" s="1805" t="s">
        <v>257</v>
      </c>
      <c r="B211" s="1805" t="s">
        <v>258</v>
      </c>
      <c r="C211" s="361"/>
      <c r="D211" s="2293"/>
      <c r="E211" s="2038"/>
      <c r="F211" s="2202" t="str">
        <f>INDEX(PT_DIFFERENTIATION_VTAR,MATCH(A211,PT_DIFFERENTIATION_VTAR_ID,0))</f>
        <v>Тариф на подключение (технологическое присоединение) к централизованной системе горячего водоснабжения</v>
      </c>
      <c r="G211" s="2248" t="str">
        <f>INDEX(PT_DIFFERENTIATION_NTAR,MATCH(B211,PT_DIFFERENTIATION_NTAR_ID,0))</f>
        <v/>
      </c>
      <c r="H211" s="1887"/>
      <c r="I211" s="1763"/>
      <c r="J211" s="1798"/>
      <c r="K211" s="1803"/>
      <c r="L211" s="1887" t="s">
        <v>303</v>
      </c>
      <c r="M211" s="329"/>
      <c r="N211" s="322"/>
      <c r="O211" s="1649"/>
      <c r="P211" s="1649"/>
    </row>
    <row s="1660" customFormat="1" customHeight="1" ht="18.75" hidden="1">
      <c r="A212" s="1805"/>
      <c r="B212" s="1805"/>
      <c r="C212" s="361" t="s">
        <v>1054</v>
      </c>
      <c r="D212" s="2293"/>
      <c r="E212" s="2038"/>
      <c r="F212" s="2202"/>
      <c r="G212" s="2248"/>
      <c r="H212" s="1517"/>
      <c r="I212" s="646" t="s">
        <v>1053</v>
      </c>
      <c r="J212" s="567"/>
      <c r="K212" s="1517"/>
      <c r="L212" s="193"/>
      <c r="M212" s="329"/>
      <c r="N212" s="322"/>
      <c r="O212" s="1649"/>
      <c r="P212" s="1649"/>
    </row>
    <row s="1660" customFormat="1" customHeight="1" ht="0.75" hidden="1">
      <c r="A213" s="1805"/>
      <c r="B213" s="1805"/>
      <c r="C213" s="361" t="s">
        <v>1064</v>
      </c>
      <c r="D213" s="2293"/>
      <c r="E213" s="2038"/>
      <c r="F213" s="2202"/>
      <c r="G213" s="397"/>
      <c r="H213" s="1517"/>
      <c r="I213" s="646"/>
      <c r="J213" s="567"/>
      <c r="K213" s="1517"/>
      <c r="L213" s="193"/>
      <c r="M213" s="329"/>
      <c r="N213" s="322"/>
      <c r="O213" s="1649"/>
      <c r="P213" s="1649"/>
    </row>
    <row s="1660" customFormat="1" customHeight="1" ht="18.75" hidden="1">
      <c r="A214" s="1805" t="s">
        <v>262</v>
      </c>
      <c r="B214" s="1805" t="s">
        <v>263</v>
      </c>
      <c r="C214" s="361"/>
      <c r="D214" s="2293"/>
      <c r="E214" s="2038"/>
      <c r="F214" s="2202" t="str">
        <f>INDEX(PT_DIFFERENTIATION_VTAR,MATCH(A214,PT_DIFFERENTIATION_VTAR_ID,0))</f>
        <v>Тариф на водоотведение</v>
      </c>
      <c r="G214" s="2248" t="str">
        <f>INDEX(PT_DIFFERENTIATION_NTAR,MATCH(B214,PT_DIFFERENTIATION_NTAR_ID,0))</f>
        <v/>
      </c>
      <c r="H214" s="1887"/>
      <c r="I214" s="1763"/>
      <c r="J214" s="1798"/>
      <c r="K214" s="1803"/>
      <c r="L214" s="1887" t="s">
        <v>303</v>
      </c>
      <c r="M214" s="329"/>
      <c r="N214" s="322"/>
      <c r="O214" s="1649"/>
      <c r="P214" s="1649"/>
    </row>
    <row s="1660" customFormat="1" customHeight="1" ht="18.75" hidden="1">
      <c r="A215" s="1805"/>
      <c r="B215" s="1805"/>
      <c r="C215" s="361" t="s">
        <v>1054</v>
      </c>
      <c r="D215" s="2293"/>
      <c r="E215" s="2038"/>
      <c r="F215" s="2202"/>
      <c r="G215" s="2248"/>
      <c r="H215" s="1517"/>
      <c r="I215" s="646" t="s">
        <v>1053</v>
      </c>
      <c r="J215" s="567"/>
      <c r="K215" s="1517"/>
      <c r="L215" s="193"/>
      <c r="M215" s="329"/>
      <c r="N215" s="322"/>
      <c r="O215" s="1649"/>
      <c r="P215" s="1649"/>
    </row>
    <row s="1660" customFormat="1" customHeight="1" ht="0.75" hidden="1">
      <c r="A216" s="1805"/>
      <c r="B216" s="1805"/>
      <c r="C216" s="361" t="s">
        <v>1064</v>
      </c>
      <c r="D216" s="2293"/>
      <c r="E216" s="2038"/>
      <c r="F216" s="2202"/>
      <c r="G216" s="397"/>
      <c r="H216" s="1517"/>
      <c r="I216" s="646"/>
      <c r="J216" s="567"/>
      <c r="K216" s="1517"/>
      <c r="L216" s="193"/>
      <c r="M216" s="329"/>
      <c r="N216" s="322"/>
      <c r="O216" s="1649"/>
      <c r="P216" s="1649"/>
    </row>
    <row s="1660" customFormat="1" customHeight="1" ht="18.75" hidden="1">
      <c r="A217" s="1805" t="s">
        <v>267</v>
      </c>
      <c r="B217" s="1805" t="s">
        <v>268</v>
      </c>
      <c r="C217" s="361"/>
      <c r="D217" s="2293"/>
      <c r="E217" s="2038"/>
      <c r="F217" s="2202" t="str">
        <f>INDEX(PT_DIFFERENTIATION_VTAR,MATCH(A217,PT_DIFFERENTIATION_VTAR_ID,0))</f>
        <v>Тариф на транспортировку сточных вод</v>
      </c>
      <c r="G217" s="2248" t="str">
        <f>INDEX(PT_DIFFERENTIATION_NTAR,MATCH(B217,PT_DIFFERENTIATION_NTAR_ID,0))</f>
        <v/>
      </c>
      <c r="H217" s="1887"/>
      <c r="I217" s="1763"/>
      <c r="J217" s="1798"/>
      <c r="K217" s="1803"/>
      <c r="L217" s="1887" t="s">
        <v>303</v>
      </c>
      <c r="M217" s="329"/>
      <c r="N217" s="322"/>
      <c r="O217" s="1649"/>
      <c r="P217" s="1649"/>
    </row>
    <row s="1660" customFormat="1" customHeight="1" ht="18.75" hidden="1">
      <c r="A218" s="1805"/>
      <c r="B218" s="1805"/>
      <c r="C218" s="361" t="s">
        <v>1054</v>
      </c>
      <c r="D218" s="2293"/>
      <c r="E218" s="2038"/>
      <c r="F218" s="2202"/>
      <c r="G218" s="2248"/>
      <c r="H218" s="1517"/>
      <c r="I218" s="646" t="s">
        <v>1053</v>
      </c>
      <c r="J218" s="567"/>
      <c r="K218" s="1517"/>
      <c r="L218" s="193"/>
      <c r="M218" s="329"/>
      <c r="N218" s="322"/>
      <c r="O218" s="1649"/>
      <c r="P218" s="1649"/>
    </row>
    <row s="1660" customFormat="1" customHeight="1" ht="0.75" hidden="1">
      <c r="A219" s="1805"/>
      <c r="B219" s="1805"/>
      <c r="C219" s="361" t="s">
        <v>1064</v>
      </c>
      <c r="D219" s="2293"/>
      <c r="E219" s="2038"/>
      <c r="F219" s="2202"/>
      <c r="G219" s="397"/>
      <c r="H219" s="1517"/>
      <c r="I219" s="646"/>
      <c r="J219" s="567"/>
      <c r="K219" s="1517"/>
      <c r="L219" s="193"/>
      <c r="M219" s="329"/>
      <c r="N219" s="322"/>
      <c r="O219" s="1649"/>
      <c r="P219" s="1649"/>
    </row>
    <row s="1660" customFormat="1" customHeight="1" ht="18.75" hidden="1">
      <c r="A220" s="1805" t="s">
        <v>272</v>
      </c>
      <c r="B220" s="1805" t="s">
        <v>273</v>
      </c>
      <c r="C220" s="361"/>
      <c r="D220" s="2293"/>
      <c r="E220" s="2038"/>
      <c r="F220" s="2202" t="str">
        <f>INDEX(PT_DIFFERENTIATION_VTAR,MATCH(A220,PT_DIFFERENTIATION_VTAR_ID,0))</f>
        <v>Тариф на подключение (технологическое присоединение) к централизованной системе водоотведения</v>
      </c>
      <c r="G220" s="2248" t="str">
        <f>INDEX(PT_DIFFERENTIATION_NTAR,MATCH(B220,PT_DIFFERENTIATION_NTAR_ID,0))</f>
        <v/>
      </c>
      <c r="H220" s="1887"/>
      <c r="I220" s="1763"/>
      <c r="J220" s="1798"/>
      <c r="K220" s="1803"/>
      <c r="L220" s="1887" t="s">
        <v>303</v>
      </c>
      <c r="M220" s="329"/>
      <c r="N220" s="322"/>
      <c r="O220" s="1649"/>
      <c r="P220" s="1649"/>
    </row>
    <row s="1660" customFormat="1" customHeight="1" ht="18.75" hidden="1">
      <c r="A221" s="1805"/>
      <c r="B221" s="1805"/>
      <c r="C221" s="361" t="s">
        <v>1054</v>
      </c>
      <c r="D221" s="2293"/>
      <c r="E221" s="2038"/>
      <c r="F221" s="2202"/>
      <c r="G221" s="2248"/>
      <c r="H221" s="1517"/>
      <c r="I221" s="646" t="s">
        <v>1053</v>
      </c>
      <c r="J221" s="567"/>
      <c r="K221" s="1517"/>
      <c r="L221" s="193"/>
      <c r="M221" s="329"/>
      <c r="N221" s="322"/>
      <c r="O221" s="1649"/>
      <c r="P221" s="1649"/>
    </row>
    <row s="1660" customFormat="1" customHeight="1" ht="0.75">
      <c r="A222" s="1805"/>
      <c r="B222" s="1805"/>
      <c r="C222" s="361" t="s">
        <v>1064</v>
      </c>
      <c r="D222" s="2293"/>
      <c r="E222" s="2038"/>
      <c r="F222" s="2202"/>
      <c r="G222" s="397"/>
      <c r="H222" s="1517"/>
      <c r="I222" s="646"/>
      <c r="J222" s="567"/>
      <c r="K222" s="1517"/>
      <c r="L222" s="193"/>
      <c r="M222" s="329"/>
      <c r="N222" s="322"/>
      <c r="O222" s="1649"/>
      <c r="P222" s="1649"/>
    </row>
    <row customHeight="1" ht="26.25">
      <c r="A223" s="1805"/>
      <c r="B223" s="1805"/>
      <c r="D223" s="368"/>
      <c r="E223" s="127" t="s">
        <v>110</v>
      </c>
      <c r="F223"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3" s="2285"/>
      <c r="H223" s="2285"/>
      <c r="I223" s="2285"/>
      <c r="J223" s="2285"/>
      <c r="K223" s="2285"/>
      <c r="L223" s="2285"/>
      <c r="M223" s="277"/>
      <c r="N223" s="322"/>
    </row>
    <row s="1660" customFormat="1" customHeight="1" ht="60.75" hidden="1">
      <c r="A224" s="1805" t="s">
        <v>154</v>
      </c>
      <c r="B224" s="1805" t="s">
        <v>155</v>
      </c>
      <c r="C224" s="361"/>
      <c r="D224" s="2293"/>
      <c r="E224" s="2038"/>
      <c r="F224" s="2202" t="str">
        <f>INDEX(PT_DIFFERENTIATION_VTAR,MATCH(A224,PT_DIFFERENTIATION_VTAR_ID,0))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4" s="2248" t="str">
        <f>INDEX(PT_DIFFERENTIATION_NTAR,MATCH(B224,PT_DIFFERENTIATION_NTAR_ID,0))</f>
        <v/>
      </c>
      <c r="H224" s="1887"/>
      <c r="I224" s="1763"/>
      <c r="J224" s="1798"/>
      <c r="K224" s="1803"/>
      <c r="L224" s="1887" t="s">
        <v>303</v>
      </c>
      <c r="M2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4" s="322"/>
      <c r="O224" s="1649"/>
      <c r="P224" s="1649"/>
    </row>
    <row s="1660" customFormat="1" customHeight="1" ht="18.75" hidden="1">
      <c r="A225" s="1805"/>
      <c r="B225" s="1805"/>
      <c r="C225" s="361" t="s">
        <v>1054</v>
      </c>
      <c r="D225" s="2293"/>
      <c r="E225" s="2038"/>
      <c r="F225" s="2202"/>
      <c r="G225" s="2248"/>
      <c r="H225" s="1517"/>
      <c r="I225" s="646" t="s">
        <v>1053</v>
      </c>
      <c r="J225" s="567"/>
      <c r="K225" s="1517"/>
      <c r="L225" s="193"/>
      <c r="M225" s="1998"/>
      <c r="N225" s="322"/>
      <c r="O225" s="1649"/>
      <c r="P225" s="1649"/>
    </row>
    <row s="1660" customFormat="1" customHeight="1" ht="0.75" hidden="1">
      <c r="A226" s="1805"/>
      <c r="B226" s="1805"/>
      <c r="C226" s="361" t="s">
        <v>1064</v>
      </c>
      <c r="D226" s="2293"/>
      <c r="E226" s="2038"/>
      <c r="F226" s="2202"/>
      <c r="G226" s="397"/>
      <c r="H226" s="1517"/>
      <c r="I226" s="646"/>
      <c r="J226" s="567"/>
      <c r="K226" s="1517"/>
      <c r="L226" s="193"/>
      <c r="M226" s="1998"/>
      <c r="N226" s="322"/>
      <c r="O226" s="1649"/>
      <c r="P226" s="1649"/>
    </row>
    <row s="1660" customFormat="1" customHeight="1" ht="45" hidden="1">
      <c r="A227" s="1805" t="s">
        <v>160</v>
      </c>
      <c r="B227" s="1805" t="s">
        <v>161</v>
      </c>
      <c r="C227" s="361"/>
      <c r="D227" s="2293"/>
      <c r="E227" s="2038"/>
      <c r="F227" s="2202" t="str">
        <f>INDEX(PT_DIFFERENTIATION_VTAR,MATCH(A227,PT_DIFFERENTIATION_VTAR_ID,0))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7" s="2248" t="str">
        <f>INDEX(PT_DIFFERENTIATION_NTAR,MATCH(B227,PT_DIFFERENTIATION_NTAR_ID,0))</f>
        <v/>
      </c>
      <c r="H227" s="1887"/>
      <c r="I227" s="1763"/>
      <c r="J227" s="1798"/>
      <c r="K227" s="1803"/>
      <c r="L227" s="1887" t="s">
        <v>303</v>
      </c>
      <c r="M227" s="1999"/>
      <c r="N227" s="322"/>
      <c r="O227" s="1649"/>
      <c r="P227" s="1649"/>
    </row>
    <row s="1660" customFormat="1" customHeight="1" ht="18.75" hidden="1">
      <c r="A228" s="1805"/>
      <c r="B228" s="1805"/>
      <c r="C228" s="361" t="s">
        <v>1054</v>
      </c>
      <c r="D228" s="2293"/>
      <c r="E228" s="2038"/>
      <c r="F228" s="2202"/>
      <c r="G228" s="2248"/>
      <c r="H228" s="1517"/>
      <c r="I228" s="646" t="s">
        <v>1053</v>
      </c>
      <c r="J228" s="567"/>
      <c r="K228" s="1517"/>
      <c r="L228" s="193"/>
      <c r="M228" s="1886"/>
      <c r="N228" s="322"/>
      <c r="O228" s="1649"/>
      <c r="P228" s="1649"/>
    </row>
    <row s="1660" customFormat="1" customHeight="1" ht="18.75">
      <c r="A229" s="1848" t="s">
        <v>160</v>
      </c>
      <c r="B229" s="1848" t="s">
        <v>1059</v>
      </c>
      <c r="C229" s="1712"/>
      <c r="D229" s="332"/>
      <c r="E229" s="1026"/>
      <c r="F229" s="1026"/>
      <c r="G229" s="2248">
        <f>INDEX(PT_DIFFERENTIATION_NTAR,MATCH(B229,PT_DIFFERENTIATION_NTAR_ID,0))</f>
      </c>
      <c r="H229" s="2066"/>
      <c r="I229" s="1763"/>
      <c r="J229" s="1798"/>
      <c r="K229" s="1803"/>
      <c r="L229" s="2066" t="s">
        <v>303</v>
      </c>
      <c r="M229" s="1900"/>
      <c r="N229" s="614"/>
      <c r="O229" s="1649"/>
      <c r="P229" s="1649"/>
      <c r="Q229" s="1660"/>
      <c r="R229" s="1660"/>
      <c r="S229" s="1660"/>
      <c r="T229" s="1660"/>
      <c r="U229" s="1660"/>
      <c r="V229" s="1660"/>
      <c r="W229" s="1660"/>
      <c r="X229" s="1660"/>
      <c r="Y229" s="1660"/>
      <c r="Z229" s="1660"/>
      <c r="AA229" s="1660"/>
      <c r="AB229" s="1660"/>
      <c r="AC229" s="1660"/>
      <c r="AD229" s="1660"/>
      <c r="AE229" s="1660"/>
      <c r="AF229" s="1660"/>
      <c r="AG229" s="1660"/>
    </row>
    <row s="1660" customFormat="1" customHeight="1" ht="18.75">
      <c r="A230" s="1848"/>
      <c r="B230" s="1848"/>
      <c r="C230" s="1712" t="s">
        <v>1054</v>
      </c>
      <c r="D230" s="332"/>
      <c r="E230" s="1026"/>
      <c r="F230" s="1026"/>
      <c r="G230" s="2248"/>
      <c r="H230" s="2910"/>
      <c r="I230" s="2911" t="s">
        <v>1053</v>
      </c>
      <c r="J230" s="2912"/>
      <c r="K230" s="2913"/>
      <c r="L230" s="2914"/>
      <c r="M230" s="1900"/>
      <c r="N230" s="614"/>
      <c r="O230" s="1649"/>
      <c r="P230" s="1649"/>
      <c r="Q230" s="1660"/>
      <c r="R230" s="1660"/>
      <c r="S230" s="1660"/>
      <c r="T230" s="1660"/>
      <c r="U230" s="1660"/>
      <c r="V230" s="1660"/>
      <c r="W230" s="1660"/>
      <c r="X230" s="1660"/>
      <c r="Y230" s="1660"/>
      <c r="Z230" s="1660"/>
      <c r="AA230" s="1660"/>
      <c r="AB230" s="1660"/>
      <c r="AC230" s="1660"/>
      <c r="AD230" s="1660"/>
      <c r="AE230" s="1660"/>
      <c r="AF230" s="1660"/>
      <c r="AG230" s="1660"/>
    </row>
    <row s="1660" customFormat="1" customHeight="1" ht="18.75">
      <c r="A231" s="1848" t="s">
        <v>160</v>
      </c>
      <c r="B231" s="1848" t="s">
        <v>1060</v>
      </c>
      <c r="C231" s="1712"/>
      <c r="D231" s="332"/>
      <c r="E231" s="1026"/>
      <c r="F231" s="1026"/>
      <c r="G231" s="2248">
        <f>INDEX(PT_DIFFERENTIATION_NTAR,MATCH(B231,PT_DIFFERENTIATION_NTAR_ID,0))</f>
      </c>
      <c r="H231" s="2066"/>
      <c r="I231" s="1763"/>
      <c r="J231" s="1798"/>
      <c r="K231" s="1803"/>
      <c r="L231" s="2066" t="s">
        <v>303</v>
      </c>
      <c r="M231" s="1900"/>
      <c r="N231" s="614"/>
      <c r="O231" s="1649"/>
      <c r="P231" s="1649"/>
      <c r="Q231" s="1660"/>
      <c r="R231" s="1660"/>
      <c r="S231" s="1660"/>
      <c r="T231" s="1660"/>
      <c r="U231" s="1660"/>
      <c r="V231" s="1660"/>
      <c r="W231" s="1660"/>
      <c r="X231" s="1660"/>
      <c r="Y231" s="1660"/>
      <c r="Z231" s="1660"/>
      <c r="AA231" s="1660"/>
      <c r="AB231" s="1660"/>
      <c r="AC231" s="1660"/>
      <c r="AD231" s="1660"/>
      <c r="AE231" s="1660"/>
      <c r="AF231" s="1660"/>
      <c r="AG231" s="1660"/>
    </row>
    <row s="1660" customFormat="1" customHeight="1" ht="18.75">
      <c r="A232" s="1848"/>
      <c r="B232" s="1848"/>
      <c r="C232" s="1712" t="s">
        <v>1054</v>
      </c>
      <c r="D232" s="332"/>
      <c r="E232" s="1026"/>
      <c r="F232" s="1026"/>
      <c r="G232" s="2248"/>
      <c r="H232" s="2915"/>
      <c r="I232" s="2916" t="s">
        <v>1053</v>
      </c>
      <c r="J232" s="2917"/>
      <c r="K232" s="2918"/>
      <c r="L232" s="2919"/>
      <c r="M232" s="1900"/>
      <c r="N232" s="614"/>
      <c r="O232" s="1649"/>
      <c r="P232" s="1649"/>
      <c r="Q232" s="1660"/>
      <c r="R232" s="1660"/>
      <c r="S232" s="1660"/>
      <c r="T232" s="1660"/>
      <c r="U232" s="1660"/>
      <c r="V232" s="1660"/>
      <c r="W232" s="1660"/>
      <c r="X232" s="1660"/>
      <c r="Y232" s="1660"/>
      <c r="Z232" s="1660"/>
      <c r="AA232" s="1660"/>
      <c r="AB232" s="1660"/>
      <c r="AC232" s="1660"/>
      <c r="AD232" s="1660"/>
      <c r="AE232" s="1660"/>
      <c r="AF232" s="1660"/>
      <c r="AG232" s="1660"/>
    </row>
    <row s="1660" customFormat="1" customHeight="1" ht="18.75">
      <c r="A233" s="1848" t="s">
        <v>160</v>
      </c>
      <c r="B233" s="1848" t="s">
        <v>1061</v>
      </c>
      <c r="C233" s="1712"/>
      <c r="D233" s="332"/>
      <c r="E233" s="1026"/>
      <c r="F233" s="1026"/>
      <c r="G233" s="2248">
        <f>INDEX(PT_DIFFERENTIATION_NTAR,MATCH(B233,PT_DIFFERENTIATION_NTAR_ID,0))</f>
      </c>
      <c r="H233" s="2066"/>
      <c r="I233" s="1763"/>
      <c r="J233" s="1798"/>
      <c r="K233" s="1803"/>
      <c r="L233" s="2066" t="s">
        <v>303</v>
      </c>
      <c r="M233" s="1900"/>
      <c r="N233" s="614"/>
      <c r="O233" s="1649"/>
      <c r="P233" s="1649"/>
      <c r="Q233" s="1660"/>
      <c r="R233" s="1660"/>
      <c r="S233" s="1660"/>
      <c r="T233" s="1660"/>
      <c r="U233" s="1660"/>
      <c r="V233" s="1660"/>
      <c r="W233" s="1660"/>
      <c r="X233" s="1660"/>
      <c r="Y233" s="1660"/>
      <c r="Z233" s="1660"/>
      <c r="AA233" s="1660"/>
      <c r="AB233" s="1660"/>
      <c r="AC233" s="1660"/>
      <c r="AD233" s="1660"/>
      <c r="AE233" s="1660"/>
      <c r="AF233" s="1660"/>
      <c r="AG233" s="1660"/>
    </row>
    <row s="1660" customFormat="1" customHeight="1" ht="18.75">
      <c r="A234" s="1848"/>
      <c r="B234" s="1848"/>
      <c r="C234" s="1712" t="s">
        <v>1054</v>
      </c>
      <c r="D234" s="332"/>
      <c r="E234" s="1026"/>
      <c r="F234" s="1026"/>
      <c r="G234" s="2248"/>
      <c r="H234" s="2920"/>
      <c r="I234" s="2921" t="s">
        <v>1053</v>
      </c>
      <c r="J234" s="2922"/>
      <c r="K234" s="2923"/>
      <c r="L234" s="2924"/>
      <c r="M234" s="1900"/>
      <c r="N234" s="614"/>
      <c r="O234" s="1649"/>
      <c r="P234" s="1649"/>
      <c r="Q234" s="1660"/>
      <c r="R234" s="1660"/>
      <c r="S234" s="1660"/>
      <c r="T234" s="1660"/>
      <c r="U234" s="1660"/>
      <c r="V234" s="1660"/>
      <c r="W234" s="1660"/>
      <c r="X234" s="1660"/>
      <c r="Y234" s="1660"/>
      <c r="Z234" s="1660"/>
      <c r="AA234" s="1660"/>
      <c r="AB234" s="1660"/>
      <c r="AC234" s="1660"/>
      <c r="AD234" s="1660"/>
      <c r="AE234" s="1660"/>
      <c r="AF234" s="1660"/>
      <c r="AG234" s="1660"/>
    </row>
    <row s="1660" customFormat="1" customHeight="1" ht="0.75" hidden="1">
      <c r="A235" s="1805"/>
      <c r="B235" s="1805"/>
      <c r="C235" s="361" t="s">
        <v>1064</v>
      </c>
      <c r="D235" s="2293"/>
      <c r="E235" s="2038"/>
      <c r="F235" s="2202"/>
      <c r="G235" s="397"/>
      <c r="H235" s="1517"/>
      <c r="I235" s="646"/>
      <c r="J235" s="567"/>
      <c r="K235" s="1517"/>
      <c r="L235" s="193"/>
      <c r="M235" s="329"/>
      <c r="N235" s="322"/>
      <c r="O235" s="1649"/>
      <c r="P235" s="1649"/>
    </row>
    <row s="1660" customFormat="1" customHeight="1" ht="45" hidden="1">
      <c r="A236" s="1805" t="s">
        <v>166</v>
      </c>
      <c r="B236" s="1805" t="s">
        <v>167</v>
      </c>
      <c r="C236" s="361"/>
      <c r="D236" s="2293"/>
      <c r="E236" s="2038"/>
      <c r="F236" s="2202" t="str">
        <f>INDEX(PT_DIFFERENTIATION_VTAR,MATCH(A236,PT_DIFFERENTIATION_VTAR_ID,0))</f>
        <v>Тарифы на теплоноситель, поставляемый теплоснабжающими организациями потребителям, другим теплоснабжающим организациям</v>
      </c>
      <c r="G236" s="2248" t="str">
        <f>INDEX(PT_DIFFERENTIATION_NTAR,MATCH(B236,PT_DIFFERENTIATION_NTAR_ID,0))</f>
        <v/>
      </c>
      <c r="H236" s="1887"/>
      <c r="I236" s="1763"/>
      <c r="J236" s="1798"/>
      <c r="K236" s="1803"/>
      <c r="L236" s="1887" t="s">
        <v>303</v>
      </c>
      <c r="M236" s="329"/>
      <c r="N236" s="322"/>
      <c r="O236" s="1649"/>
      <c r="P236" s="1649"/>
    </row>
    <row s="1660" customFormat="1" customHeight="1" ht="18.75" hidden="1">
      <c r="A237" s="1805"/>
      <c r="B237" s="1805"/>
      <c r="C237" s="361" t="s">
        <v>1054</v>
      </c>
      <c r="D237" s="2293"/>
      <c r="E237" s="2038"/>
      <c r="F237" s="2202"/>
      <c r="G237" s="2248"/>
      <c r="H237" s="1517"/>
      <c r="I237" s="646" t="s">
        <v>1053</v>
      </c>
      <c r="J237" s="567"/>
      <c r="K237" s="1517"/>
      <c r="L237" s="193"/>
      <c r="M237" s="329"/>
      <c r="N237" s="322"/>
      <c r="O237" s="1649"/>
      <c r="P237" s="1649"/>
    </row>
    <row s="1660" customFormat="1" customHeight="1" ht="0.75" hidden="1">
      <c r="A238" s="1805"/>
      <c r="B238" s="1805"/>
      <c r="C238" s="361" t="s">
        <v>1064</v>
      </c>
      <c r="D238" s="2293"/>
      <c r="E238" s="2038"/>
      <c r="F238" s="2202"/>
      <c r="G238" s="397"/>
      <c r="H238" s="1517"/>
      <c r="I238" s="646"/>
      <c r="J238" s="567"/>
      <c r="K238" s="1517"/>
      <c r="L238" s="193"/>
      <c r="M238" s="329"/>
      <c r="N238" s="322"/>
      <c r="O238" s="1649"/>
      <c r="P238" s="1649"/>
    </row>
    <row s="1660" customFormat="1" customHeight="1" ht="45" hidden="1">
      <c r="A239" s="1805" t="s">
        <v>174</v>
      </c>
      <c r="B239" s="1805" t="s">
        <v>175</v>
      </c>
      <c r="C239" s="361"/>
      <c r="D239" s="2293"/>
      <c r="E239" s="2038"/>
      <c r="F239" s="2202" t="str">
        <f>INDEX(PT_DIFFERENTIATION_VTAR,MATCH(A239,PT_DIFFERENTIATION_VTAR_ID,0))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9" s="2248" t="str">
        <f>INDEX(PT_DIFFERENTIATION_NTAR,MATCH(B239,PT_DIFFERENTIATION_NTAR_ID,0))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v>
      </c>
      <c r="H239" s="1887"/>
      <c r="I239" s="1763"/>
      <c r="J239" s="1798"/>
      <c r="K239" s="1803"/>
      <c r="L239" s="1887" t="s">
        <v>303</v>
      </c>
      <c r="M239" s="329"/>
      <c r="N239" s="322"/>
      <c r="O239" s="1649"/>
      <c r="P239" s="1649"/>
    </row>
    <row s="1660" customFormat="1" customHeight="1" ht="18.75" hidden="1">
      <c r="A240" s="1805"/>
      <c r="B240" s="1805"/>
      <c r="C240" s="361" t="s">
        <v>1054</v>
      </c>
      <c r="D240" s="2293"/>
      <c r="E240" s="2038"/>
      <c r="F240" s="2202"/>
      <c r="G240" s="2248"/>
      <c r="H240" s="1517"/>
      <c r="I240" s="646" t="s">
        <v>1053</v>
      </c>
      <c r="J240" s="567"/>
      <c r="K240" s="1517"/>
      <c r="L240" s="193"/>
      <c r="M240" s="329"/>
      <c r="N240" s="322"/>
      <c r="O240" s="1649"/>
      <c r="P240" s="1649"/>
    </row>
    <row s="1660" customFormat="1" customHeight="1" ht="18.75">
      <c r="A241" s="1848" t="s">
        <v>174</v>
      </c>
      <c r="B241" s="1848" t="s">
        <v>184</v>
      </c>
      <c r="C241" s="1712"/>
      <c r="D241" s="332"/>
      <c r="E241" s="1026"/>
      <c r="F241" s="1026"/>
      <c r="G241" s="2248" t="str">
        <f>INDEX(PT_DIFFERENTIATION_NTAR,MATCH(B241,PT_DIFFERENTIATION_NTAR_ID,0))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 имеющим право на льготу по оплате горячей воды</v>
      </c>
      <c r="H241" s="2066"/>
      <c r="I241" s="1763"/>
      <c r="J241" s="1798"/>
      <c r="K241" s="1803"/>
      <c r="L241" s="2066" t="s">
        <v>303</v>
      </c>
      <c r="M241" s="1900"/>
      <c r="N241" s="614"/>
      <c r="O241" s="1649"/>
      <c r="P241" s="1649"/>
      <c r="Q241" s="1660"/>
      <c r="R241" s="1660"/>
      <c r="S241" s="1660"/>
      <c r="T241" s="1660"/>
      <c r="U241" s="1660"/>
      <c r="V241" s="1660"/>
      <c r="W241" s="1660"/>
      <c r="X241" s="1660"/>
      <c r="Y241" s="1660"/>
      <c r="Z241" s="1660"/>
      <c r="AA241" s="1660"/>
      <c r="AB241" s="1660"/>
      <c r="AC241" s="1660"/>
      <c r="AD241" s="1660"/>
      <c r="AE241" s="1660"/>
      <c r="AF241" s="1660"/>
      <c r="AG241" s="1660"/>
    </row>
    <row s="1660" customFormat="1" customHeight="1" ht="18.75">
      <c r="A242" s="1848"/>
      <c r="B242" s="1848"/>
      <c r="C242" s="1712" t="s">
        <v>1054</v>
      </c>
      <c r="D242" s="332"/>
      <c r="E242" s="1026"/>
      <c r="F242" s="1026"/>
      <c r="G242" s="2248"/>
      <c r="H242" s="2925"/>
      <c r="I242" s="2926" t="s">
        <v>1053</v>
      </c>
      <c r="J242" s="2927"/>
      <c r="K242" s="2928"/>
      <c r="L242" s="2929"/>
      <c r="M242" s="1900"/>
      <c r="N242" s="614"/>
      <c r="O242" s="1649"/>
      <c r="P242" s="1649"/>
      <c r="Q242" s="1660"/>
      <c r="R242" s="1660"/>
      <c r="S242" s="1660"/>
      <c r="T242" s="1660"/>
      <c r="U242" s="1660"/>
      <c r="V242" s="1660"/>
      <c r="W242" s="1660"/>
      <c r="X242" s="1660"/>
      <c r="Y242" s="1660"/>
      <c r="Z242" s="1660"/>
      <c r="AA242" s="1660"/>
      <c r="AB242" s="1660"/>
      <c r="AC242" s="1660"/>
      <c r="AD242" s="1660"/>
      <c r="AE242" s="1660"/>
      <c r="AF242" s="1660"/>
      <c r="AG242" s="1660"/>
    </row>
    <row s="1660" customFormat="1" customHeight="1" ht="0.75" hidden="1">
      <c r="A243" s="1805"/>
      <c r="B243" s="1805"/>
      <c r="C243" s="361" t="s">
        <v>1064</v>
      </c>
      <c r="D243" s="2293"/>
      <c r="E243" s="2038"/>
      <c r="F243" s="2202"/>
      <c r="G243" s="397"/>
      <c r="H243" s="1517"/>
      <c r="I243" s="646"/>
      <c r="J243" s="567"/>
      <c r="K243" s="1517"/>
      <c r="L243" s="193"/>
      <c r="M243" s="329"/>
      <c r="N243" s="322"/>
      <c r="O243" s="1649"/>
      <c r="P243" s="1649"/>
    </row>
    <row s="1660" customFormat="1" customHeight="1" ht="18.75" hidden="1">
      <c r="A244" s="1805" t="s">
        <v>190</v>
      </c>
      <c r="B244" s="1805" t="s">
        <v>191</v>
      </c>
      <c r="C244" s="361"/>
      <c r="D244" s="2293"/>
      <c r="E244" s="2038"/>
      <c r="F244" s="2202" t="str">
        <f>INDEX(PT_DIFFERENTIATION_VTAR,MATCH(A244,PT_DIFFERENTIATION_VTAR_ID,0))</f>
        <v>Тарифы на услуги по передаче тепловой энергии</v>
      </c>
      <c r="G244" s="2248" t="str">
        <f>INDEX(PT_DIFFERENTIATION_NTAR,MATCH(B244,PT_DIFFERENTIATION_NTAR_ID,0))</f>
        <v/>
      </c>
      <c r="H244" s="1887"/>
      <c r="I244" s="1763"/>
      <c r="J244" s="1798"/>
      <c r="K244" s="1803"/>
      <c r="L244" s="1887" t="s">
        <v>303</v>
      </c>
      <c r="M244" s="329"/>
      <c r="N244" s="322"/>
      <c r="O244" s="1649"/>
      <c r="P244" s="1649"/>
    </row>
    <row s="1660" customFormat="1" customHeight="1" ht="18.75" hidden="1">
      <c r="A245" s="1805"/>
      <c r="B245" s="1805"/>
      <c r="C245" s="361" t="s">
        <v>1054</v>
      </c>
      <c r="D245" s="2293"/>
      <c r="E245" s="2038"/>
      <c r="F245" s="2202"/>
      <c r="G245" s="2248"/>
      <c r="H245" s="1517"/>
      <c r="I245" s="646" t="s">
        <v>1053</v>
      </c>
      <c r="J245" s="567"/>
      <c r="K245" s="1517"/>
      <c r="L245" s="193"/>
      <c r="M245" s="329"/>
      <c r="N245" s="322"/>
      <c r="O245" s="1649"/>
      <c r="P245" s="1649"/>
    </row>
    <row s="1660" customFormat="1" customHeight="1" ht="0.75" hidden="1">
      <c r="A246" s="1805"/>
      <c r="B246" s="1805"/>
      <c r="C246" s="361" t="s">
        <v>1064</v>
      </c>
      <c r="D246" s="2293"/>
      <c r="E246" s="2038"/>
      <c r="F246" s="2202"/>
      <c r="G246" s="397"/>
      <c r="H246" s="1517"/>
      <c r="I246" s="646"/>
      <c r="J246" s="567"/>
      <c r="K246" s="1517"/>
      <c r="L246" s="193"/>
      <c r="M246" s="329"/>
      <c r="N246" s="322"/>
      <c r="O246" s="1649"/>
      <c r="P246" s="1649"/>
    </row>
    <row s="1660" customFormat="1" customHeight="1" ht="18.75" hidden="1">
      <c r="A247" s="1805" t="s">
        <v>196</v>
      </c>
      <c r="B247" s="1805" t="s">
        <v>197</v>
      </c>
      <c r="C247" s="361"/>
      <c r="D247" s="2293"/>
      <c r="E247" s="2038"/>
      <c r="F247" s="2202" t="str">
        <f>INDEX(PT_DIFFERENTIATION_VTAR,MATCH(A247,PT_DIFFERENTIATION_VTAR_ID,0))</f>
        <v>Тарифы на услуги по передаче теплоносителя</v>
      </c>
      <c r="G247" s="2248" t="str">
        <f>INDEX(PT_DIFFERENTIATION_NTAR,MATCH(B247,PT_DIFFERENTIATION_NTAR_ID,0))</f>
        <v/>
      </c>
      <c r="H247" s="1887"/>
      <c r="I247" s="1763"/>
      <c r="J247" s="1798"/>
      <c r="K247" s="1803"/>
      <c r="L247" s="1887" t="s">
        <v>303</v>
      </c>
      <c r="M247" s="329"/>
      <c r="N247" s="322"/>
      <c r="O247" s="1649"/>
      <c r="P247" s="1649"/>
    </row>
    <row s="1660" customFormat="1" customHeight="1" ht="18.75" hidden="1">
      <c r="A248" s="1805"/>
      <c r="B248" s="1805"/>
      <c r="C248" s="361" t="s">
        <v>1054</v>
      </c>
      <c r="D248" s="2293"/>
      <c r="E248" s="2038"/>
      <c r="F248" s="2202"/>
      <c r="G248" s="2248"/>
      <c r="H248" s="1517"/>
      <c r="I248" s="646" t="s">
        <v>1053</v>
      </c>
      <c r="J248" s="567"/>
      <c r="K248" s="1517"/>
      <c r="L248" s="193"/>
      <c r="M248" s="329"/>
      <c r="N248" s="322"/>
      <c r="O248" s="1649"/>
      <c r="P248" s="1649"/>
    </row>
    <row s="1660" customFormat="1" customHeight="1" ht="0.75" hidden="1">
      <c r="A249" s="1805"/>
      <c r="B249" s="1805"/>
      <c r="C249" s="361" t="s">
        <v>1064</v>
      </c>
      <c r="D249" s="2293"/>
      <c r="E249" s="2038"/>
      <c r="F249" s="2202"/>
      <c r="G249" s="397"/>
      <c r="H249" s="1517"/>
      <c r="I249" s="646"/>
      <c r="J249" s="567"/>
      <c r="K249" s="1517"/>
      <c r="L249" s="193"/>
      <c r="M249" s="329"/>
      <c r="N249" s="322"/>
      <c r="O249" s="1649"/>
      <c r="P249" s="1649"/>
    </row>
    <row s="1660" customFormat="1" customHeight="1" ht="18.75" hidden="1">
      <c r="A250" s="1805" t="s">
        <v>202</v>
      </c>
      <c r="B250" s="1805" t="s">
        <v>203</v>
      </c>
      <c r="C250" s="361"/>
      <c r="D250" s="2293"/>
      <c r="E250" s="2038"/>
      <c r="F250" s="2202" t="str">
        <f>INDEX(PT_DIFFERENTIATION_VTAR,MATCH(A250,PT_DIFFERENTIATION_VTAR_ID,0))</f>
        <v>Плата за услуги по поддержанию резервной тепловой мощности при отсутствии потребления тепловой энергии</v>
      </c>
      <c r="G250" s="2248" t="str">
        <f>INDEX(PT_DIFFERENTIATION_NTAR,MATCH(B250,PT_DIFFERENTIATION_NTAR_ID,0))</f>
        <v/>
      </c>
      <c r="H250" s="1887"/>
      <c r="I250" s="1763"/>
      <c r="J250" s="1798"/>
      <c r="K250" s="1803"/>
      <c r="L250" s="1887" t="s">
        <v>303</v>
      </c>
      <c r="M250" s="329"/>
      <c r="N250" s="322"/>
      <c r="O250" s="1649"/>
      <c r="P250" s="1649"/>
    </row>
    <row s="1660" customFormat="1" customHeight="1" ht="18.75" hidden="1">
      <c r="A251" s="1805"/>
      <c r="B251" s="1805"/>
      <c r="C251" s="361" t="s">
        <v>1054</v>
      </c>
      <c r="D251" s="2293"/>
      <c r="E251" s="2038"/>
      <c r="F251" s="2202"/>
      <c r="G251" s="2248"/>
      <c r="H251" s="1517"/>
      <c r="I251" s="646" t="s">
        <v>1053</v>
      </c>
      <c r="J251" s="567"/>
      <c r="K251" s="1517"/>
      <c r="L251" s="193"/>
      <c r="M251" s="329"/>
      <c r="N251" s="322"/>
      <c r="O251" s="1649"/>
      <c r="P251" s="1649"/>
    </row>
    <row s="1660" customFormat="1" customHeight="1" ht="0.75" hidden="1">
      <c r="A252" s="1805"/>
      <c r="B252" s="1805"/>
      <c r="C252" s="361" t="s">
        <v>1064</v>
      </c>
      <c r="D252" s="2293"/>
      <c r="E252" s="2038"/>
      <c r="F252" s="2202"/>
      <c r="G252" s="397"/>
      <c r="H252" s="1517"/>
      <c r="I252" s="646"/>
      <c r="J252" s="567"/>
      <c r="K252" s="1517"/>
      <c r="L252" s="193"/>
      <c r="M252" s="329"/>
      <c r="N252" s="322"/>
      <c r="O252" s="1649"/>
      <c r="P252" s="1649"/>
    </row>
    <row s="1660" customFormat="1" customHeight="1" ht="18.75" hidden="1">
      <c r="A253" s="1805" t="s">
        <v>208</v>
      </c>
      <c r="B253" s="1805" t="s">
        <v>209</v>
      </c>
      <c r="C253" s="361"/>
      <c r="D253" s="2293"/>
      <c r="E253" s="2038"/>
      <c r="F253" s="2202" t="str">
        <f>INDEX(PT_DIFFERENTIATION_VTAR,MATCH(A253,PT_DIFFERENTIATION_VTAR_ID,0))</f>
        <v>Плата за подключение (технологическое присоединение) к системе теплоснабжения</v>
      </c>
      <c r="G253" s="2248" t="str">
        <f>INDEX(PT_DIFFERENTIATION_NTAR,MATCH(B253,PT_DIFFERENTIATION_NTAR_ID,0))</f>
        <v/>
      </c>
      <c r="H253" s="1887"/>
      <c r="I253" s="1763"/>
      <c r="J253" s="1798"/>
      <c r="K253" s="1803"/>
      <c r="L253" s="1887" t="s">
        <v>303</v>
      </c>
      <c r="M253" s="329"/>
      <c r="N253" s="322"/>
      <c r="O253" s="1649"/>
      <c r="P253" s="1649"/>
    </row>
    <row s="1660" customFormat="1" customHeight="1" ht="18.75" hidden="1">
      <c r="A254" s="1805"/>
      <c r="B254" s="1805"/>
      <c r="C254" s="361" t="s">
        <v>1054</v>
      </c>
      <c r="D254" s="2293"/>
      <c r="E254" s="2038"/>
      <c r="F254" s="2202"/>
      <c r="G254" s="2248"/>
      <c r="H254" s="1517"/>
      <c r="I254" s="646" t="s">
        <v>1053</v>
      </c>
      <c r="J254" s="567"/>
      <c r="K254" s="1517"/>
      <c r="L254" s="193"/>
      <c r="M254" s="329"/>
      <c r="N254" s="322"/>
      <c r="O254" s="1649"/>
      <c r="P254" s="1649"/>
    </row>
    <row s="1660" customFormat="1" customHeight="1" ht="0.75" hidden="1">
      <c r="A255" s="1805"/>
      <c r="B255" s="1805"/>
      <c r="C255" s="361" t="s">
        <v>1064</v>
      </c>
      <c r="D255" s="2293"/>
      <c r="E255" s="2038"/>
      <c r="F255" s="2202"/>
      <c r="G255" s="397"/>
      <c r="H255" s="1517"/>
      <c r="I255" s="646"/>
      <c r="J255" s="567"/>
      <c r="K255" s="1517"/>
      <c r="L255" s="193"/>
      <c r="M255" s="329"/>
      <c r="N255" s="322"/>
      <c r="O255" s="1649"/>
      <c r="P255" s="1649"/>
    </row>
    <row s="1660" customFormat="1" customHeight="1" ht="18.75" hidden="1">
      <c r="A256" s="1805" t="s">
        <v>222</v>
      </c>
      <c r="B256" s="1805" t="s">
        <v>223</v>
      </c>
      <c r="C256" s="361"/>
      <c r="D256" s="2293"/>
      <c r="E256" s="2038"/>
      <c r="F256" s="2202" t="str">
        <f>INDEX(PT_DIFFERENTIATION_VTAR,MATCH(A256,PT_DIFFERENTIATION_VTAR_ID,0))</f>
        <v>Тариф на питьевую воду (питьевое водоснабжение)</v>
      </c>
      <c r="G256" s="2248" t="str">
        <f>INDEX(PT_DIFFERENTIATION_NTAR,MATCH(B256,PT_DIFFERENTIATION_NTAR_ID,0))</f>
        <v/>
      </c>
      <c r="H256" s="1887"/>
      <c r="I256" s="1763"/>
      <c r="J256" s="1798"/>
      <c r="K256" s="1803"/>
      <c r="L256" s="1887" t="s">
        <v>303</v>
      </c>
      <c r="M256" s="329"/>
      <c r="N256" s="322"/>
      <c r="O256" s="1649"/>
      <c r="P256" s="1649"/>
    </row>
    <row s="1660" customFormat="1" customHeight="1" ht="18.75" hidden="1">
      <c r="A257" s="1805"/>
      <c r="B257" s="1805"/>
      <c r="C257" s="361" t="s">
        <v>1054</v>
      </c>
      <c r="D257" s="2293"/>
      <c r="E257" s="2038"/>
      <c r="F257" s="2202"/>
      <c r="G257" s="2248"/>
      <c r="H257" s="1517"/>
      <c r="I257" s="646" t="s">
        <v>1053</v>
      </c>
      <c r="J257" s="567"/>
      <c r="K257" s="1517"/>
      <c r="L257" s="193"/>
      <c r="M257" s="329"/>
      <c r="N257" s="322"/>
      <c r="O257" s="1649"/>
      <c r="P257" s="1649"/>
    </row>
    <row s="1660" customFormat="1" customHeight="1" ht="0.75" hidden="1">
      <c r="A258" s="1805"/>
      <c r="B258" s="1805"/>
      <c r="C258" s="361" t="s">
        <v>1064</v>
      </c>
      <c r="D258" s="2293"/>
      <c r="E258" s="2038"/>
      <c r="F258" s="2202"/>
      <c r="G258" s="397"/>
      <c r="H258" s="1517"/>
      <c r="I258" s="646"/>
      <c r="J258" s="567"/>
      <c r="K258" s="1517"/>
      <c r="L258" s="193"/>
      <c r="M258" s="329"/>
      <c r="N258" s="322"/>
      <c r="O258" s="1649"/>
      <c r="P258" s="1649"/>
    </row>
    <row s="1660" customFormat="1" customHeight="1" ht="18.75" hidden="1">
      <c r="A259" s="1805" t="s">
        <v>227</v>
      </c>
      <c r="B259" s="1805" t="s">
        <v>228</v>
      </c>
      <c r="C259" s="361"/>
      <c r="D259" s="2293"/>
      <c r="E259" s="2038"/>
      <c r="F259" s="2202" t="str">
        <f>INDEX(PT_DIFFERENTIATION_VTAR,MATCH(A259,PT_DIFFERENTIATION_VTAR_ID,0))</f>
        <v>Тариф на техническую воду</v>
      </c>
      <c r="G259" s="2248" t="str">
        <f>INDEX(PT_DIFFERENTIATION_NTAR,MATCH(B259,PT_DIFFERENTIATION_NTAR_ID,0))</f>
        <v/>
      </c>
      <c r="H259" s="1887"/>
      <c r="I259" s="1763"/>
      <c r="J259" s="1798"/>
      <c r="K259" s="1803"/>
      <c r="L259" s="1887" t="s">
        <v>303</v>
      </c>
      <c r="M259" s="329"/>
      <c r="N259" s="322"/>
      <c r="O259" s="1649"/>
      <c r="P259" s="1649"/>
    </row>
    <row s="1660" customFormat="1" customHeight="1" ht="18.75" hidden="1">
      <c r="A260" s="1805"/>
      <c r="B260" s="1805"/>
      <c r="C260" s="361" t="s">
        <v>1054</v>
      </c>
      <c r="D260" s="2293"/>
      <c r="E260" s="2038"/>
      <c r="F260" s="2202"/>
      <c r="G260" s="2248"/>
      <c r="H260" s="1517"/>
      <c r="I260" s="646" t="s">
        <v>1053</v>
      </c>
      <c r="J260" s="567"/>
      <c r="K260" s="1517"/>
      <c r="L260" s="193"/>
      <c r="M260" s="329"/>
      <c r="N260" s="322"/>
      <c r="O260" s="1649"/>
      <c r="P260" s="1649"/>
    </row>
    <row s="1660" customFormat="1" customHeight="1" ht="0.75" hidden="1">
      <c r="A261" s="1805"/>
      <c r="B261" s="1805"/>
      <c r="C261" s="361" t="s">
        <v>1064</v>
      </c>
      <c r="D261" s="2293"/>
      <c r="E261" s="2038"/>
      <c r="F261" s="2202"/>
      <c r="G261" s="397"/>
      <c r="H261" s="1517"/>
      <c r="I261" s="646"/>
      <c r="J261" s="567"/>
      <c r="K261" s="1517"/>
      <c r="L261" s="193"/>
      <c r="M261" s="329"/>
      <c r="N261" s="322"/>
      <c r="O261" s="1649"/>
      <c r="P261" s="1649"/>
    </row>
    <row s="1660" customFormat="1" customHeight="1" ht="18.75" hidden="1">
      <c r="A262" s="1805" t="s">
        <v>232</v>
      </c>
      <c r="B262" s="1805" t="s">
        <v>233</v>
      </c>
      <c r="C262" s="361"/>
      <c r="D262" s="2293"/>
      <c r="E262" s="2038"/>
      <c r="F262" s="2202" t="str">
        <f>INDEX(PT_DIFFERENTIATION_VTAR,MATCH(A262,PT_DIFFERENTIATION_VTAR_ID,0))</f>
        <v>Тариф на транспортировку воды</v>
      </c>
      <c r="G262" s="2248" t="str">
        <f>INDEX(PT_DIFFERENTIATION_NTAR,MATCH(B262,PT_DIFFERENTIATION_NTAR_ID,0))</f>
        <v/>
      </c>
      <c r="H262" s="1887"/>
      <c r="I262" s="1763"/>
      <c r="J262" s="1798"/>
      <c r="K262" s="1803"/>
      <c r="L262" s="1887" t="s">
        <v>303</v>
      </c>
      <c r="M262" s="329"/>
      <c r="N262" s="322"/>
      <c r="O262" s="1649"/>
      <c r="P262" s="1649"/>
    </row>
    <row s="1660" customFormat="1" customHeight="1" ht="18.75" hidden="1">
      <c r="A263" s="1805"/>
      <c r="B263" s="1805"/>
      <c r="C263" s="361" t="s">
        <v>1054</v>
      </c>
      <c r="D263" s="2293"/>
      <c r="E263" s="2038"/>
      <c r="F263" s="2202"/>
      <c r="G263" s="2248"/>
      <c r="H263" s="1517"/>
      <c r="I263" s="646" t="s">
        <v>1053</v>
      </c>
      <c r="J263" s="567"/>
      <c r="K263" s="1517"/>
      <c r="L263" s="193"/>
      <c r="M263" s="329"/>
      <c r="N263" s="322"/>
      <c r="O263" s="1649"/>
      <c r="P263" s="1649"/>
    </row>
    <row s="1660" customFormat="1" customHeight="1" ht="0.75" hidden="1">
      <c r="A264" s="1805"/>
      <c r="B264" s="1805"/>
      <c r="C264" s="361" t="s">
        <v>1064</v>
      </c>
      <c r="D264" s="2293"/>
      <c r="E264" s="2038"/>
      <c r="F264" s="2202"/>
      <c r="G264" s="397"/>
      <c r="H264" s="1517"/>
      <c r="I264" s="646"/>
      <c r="J264" s="567"/>
      <c r="K264" s="1517"/>
      <c r="L264" s="193"/>
      <c r="M264" s="329"/>
      <c r="N264" s="322"/>
      <c r="O264" s="1649"/>
      <c r="P264" s="1649"/>
    </row>
    <row s="1660" customFormat="1" customHeight="1" ht="18.75" hidden="1">
      <c r="A265" s="1805" t="s">
        <v>237</v>
      </c>
      <c r="B265" s="1805" t="s">
        <v>238</v>
      </c>
      <c r="C265" s="361"/>
      <c r="D265" s="2293"/>
      <c r="E265" s="2038"/>
      <c r="F265" s="2202" t="str">
        <f>INDEX(PT_DIFFERENTIATION_VTAR,MATCH(A265,PT_DIFFERENTIATION_VTAR_ID,0))</f>
        <v>Тариф на подвоз воды</v>
      </c>
      <c r="G265" s="2248" t="str">
        <f>INDEX(PT_DIFFERENTIATION_NTAR,MATCH(B265,PT_DIFFERENTIATION_NTAR_ID,0))</f>
        <v/>
      </c>
      <c r="H265" s="1887"/>
      <c r="I265" s="1763"/>
      <c r="J265" s="1798"/>
      <c r="K265" s="1803"/>
      <c r="L265" s="1887" t="s">
        <v>303</v>
      </c>
      <c r="M265" s="329"/>
      <c r="N265" s="322"/>
      <c r="O265" s="1649"/>
      <c r="P265" s="1649"/>
    </row>
    <row s="1660" customFormat="1" customHeight="1" ht="18.75" hidden="1">
      <c r="A266" s="1805"/>
      <c r="B266" s="1805"/>
      <c r="C266" s="361" t="s">
        <v>1054</v>
      </c>
      <c r="D266" s="2293"/>
      <c r="E266" s="2038"/>
      <c r="F266" s="2202"/>
      <c r="G266" s="2248"/>
      <c r="H266" s="1517"/>
      <c r="I266" s="646" t="s">
        <v>1053</v>
      </c>
      <c r="J266" s="567"/>
      <c r="K266" s="1517"/>
      <c r="L266" s="193"/>
      <c r="M266" s="329"/>
      <c r="N266" s="322"/>
      <c r="O266" s="1649"/>
      <c r="P266" s="1649"/>
    </row>
    <row s="1660" customFormat="1" customHeight="1" ht="0.75" hidden="1">
      <c r="A267" s="1805"/>
      <c r="B267" s="1805"/>
      <c r="C267" s="361" t="s">
        <v>1064</v>
      </c>
      <c r="D267" s="2293"/>
      <c r="E267" s="2038"/>
      <c r="F267" s="2202"/>
      <c r="G267" s="397"/>
      <c r="H267" s="1517"/>
      <c r="I267" s="646"/>
      <c r="J267" s="567"/>
      <c r="K267" s="1517"/>
      <c r="L267" s="193"/>
      <c r="M267" s="329"/>
      <c r="N267" s="322"/>
      <c r="O267" s="1649"/>
      <c r="P267" s="1649"/>
    </row>
    <row s="1660" customFormat="1" customHeight="1" ht="18.75" hidden="1">
      <c r="A268" s="1805" t="s">
        <v>242</v>
      </c>
      <c r="B268" s="1805" t="s">
        <v>243</v>
      </c>
      <c r="C268" s="361"/>
      <c r="D268" s="2293"/>
      <c r="E268" s="2038"/>
      <c r="F268" s="2202" t="str">
        <f>INDEX(PT_DIFFERENTIATION_VTAR,MATCH(A268,PT_DIFFERENTIATION_VTAR_ID,0))</f>
        <v>Тариф на подключение (технологическое присоединение) к централизованной системе холодного водоснабжения</v>
      </c>
      <c r="G268" s="2248" t="str">
        <f>INDEX(PT_DIFFERENTIATION_NTAR,MATCH(B268,PT_DIFFERENTIATION_NTAR_ID,0))</f>
        <v/>
      </c>
      <c r="H268" s="1887"/>
      <c r="I268" s="1763"/>
      <c r="J268" s="1798"/>
      <c r="K268" s="1803"/>
      <c r="L268" s="1887" t="s">
        <v>303</v>
      </c>
      <c r="M268" s="329"/>
      <c r="N268" s="322"/>
      <c r="O268" s="1649"/>
      <c r="P268" s="1649"/>
    </row>
    <row s="1660" customFormat="1" customHeight="1" ht="18.75" hidden="1">
      <c r="A269" s="1805"/>
      <c r="B269" s="1805"/>
      <c r="C269" s="361" t="s">
        <v>1054</v>
      </c>
      <c r="D269" s="2293"/>
      <c r="E269" s="2038"/>
      <c r="F269" s="2202"/>
      <c r="G269" s="2248"/>
      <c r="H269" s="1517"/>
      <c r="I269" s="646" t="s">
        <v>1053</v>
      </c>
      <c r="J269" s="567"/>
      <c r="K269" s="1517"/>
      <c r="L269" s="193"/>
      <c r="M269" s="329"/>
      <c r="N269" s="322"/>
      <c r="O269" s="1649"/>
      <c r="P269" s="1649"/>
    </row>
    <row s="1660" customFormat="1" customHeight="1" ht="0.75" hidden="1">
      <c r="A270" s="1805"/>
      <c r="B270" s="1805"/>
      <c r="C270" s="361" t="s">
        <v>1064</v>
      </c>
      <c r="D270" s="2293"/>
      <c r="E270" s="2038"/>
      <c r="F270" s="2202"/>
      <c r="G270" s="397"/>
      <c r="H270" s="1517"/>
      <c r="I270" s="646"/>
      <c r="J270" s="567"/>
      <c r="K270" s="1517"/>
      <c r="L270" s="193"/>
      <c r="M270" s="329"/>
      <c r="N270" s="322"/>
      <c r="O270" s="1649"/>
      <c r="P270" s="1649"/>
    </row>
    <row s="1660" customFormat="1" customHeight="1" ht="18.75" hidden="1">
      <c r="A271" s="1805" t="s">
        <v>247</v>
      </c>
      <c r="B271" s="1805" t="s">
        <v>248</v>
      </c>
      <c r="C271" s="361"/>
      <c r="D271" s="2293"/>
      <c r="E271" s="2038"/>
      <c r="F271" s="2202" t="str">
        <f>INDEX(PT_DIFFERENTIATION_VTAR,MATCH(A271,PT_DIFFERENTIATION_VTAR_ID,0))</f>
        <v>Тариф на горячую воду (горячее водоснабжение)</v>
      </c>
      <c r="G271" s="2248" t="str">
        <f>INDEX(PT_DIFFERENTIATION_NTAR,MATCH(B271,PT_DIFFERENTIATION_NTAR_ID,0))</f>
        <v/>
      </c>
      <c r="H271" s="1887"/>
      <c r="I271" s="1763"/>
      <c r="J271" s="1798"/>
      <c r="K271" s="1803"/>
      <c r="L271" s="1887" t="s">
        <v>303</v>
      </c>
      <c r="M271" s="329"/>
      <c r="N271" s="322"/>
      <c r="O271" s="1649"/>
      <c r="P271" s="1649"/>
    </row>
    <row s="1660" customFormat="1" customHeight="1" ht="18.75" hidden="1">
      <c r="A272" s="1805"/>
      <c r="B272" s="1805"/>
      <c r="C272" s="361" t="s">
        <v>1054</v>
      </c>
      <c r="D272" s="2293"/>
      <c r="E272" s="2038"/>
      <c r="F272" s="2202"/>
      <c r="G272" s="2248"/>
      <c r="H272" s="1517"/>
      <c r="I272" s="646" t="s">
        <v>1053</v>
      </c>
      <c r="J272" s="567"/>
      <c r="K272" s="1517"/>
      <c r="L272" s="193"/>
      <c r="M272" s="329"/>
      <c r="N272" s="322"/>
      <c r="O272" s="1649"/>
      <c r="P272" s="1649"/>
    </row>
    <row s="1660" customFormat="1" customHeight="1" ht="0.75" hidden="1">
      <c r="A273" s="1805"/>
      <c r="B273" s="1805"/>
      <c r="C273" s="361" t="s">
        <v>1064</v>
      </c>
      <c r="D273" s="2293"/>
      <c r="E273" s="2038"/>
      <c r="F273" s="2202"/>
      <c r="G273" s="397"/>
      <c r="H273" s="1517"/>
      <c r="I273" s="646"/>
      <c r="J273" s="567"/>
      <c r="K273" s="1517"/>
      <c r="L273" s="193"/>
      <c r="M273" s="329"/>
      <c r="N273" s="322"/>
      <c r="O273" s="1649"/>
      <c r="P273" s="1649"/>
    </row>
    <row s="1660" customFormat="1" customHeight="1" ht="18.75" hidden="1">
      <c r="A274" s="1805" t="s">
        <v>252</v>
      </c>
      <c r="B274" s="1805" t="s">
        <v>253</v>
      </c>
      <c r="C274" s="361"/>
      <c r="D274" s="2293"/>
      <c r="E274" s="2038"/>
      <c r="F274" s="2202" t="str">
        <f>INDEX(PT_DIFFERENTIATION_VTAR,MATCH(A274,PT_DIFFERENTIATION_VTAR_ID,0))</f>
        <v>Тариф на транспортировку горячей воды</v>
      </c>
      <c r="G274" s="2248" t="str">
        <f>INDEX(PT_DIFFERENTIATION_NTAR,MATCH(B274,PT_DIFFERENTIATION_NTAR_ID,0))</f>
        <v/>
      </c>
      <c r="H274" s="1887"/>
      <c r="I274" s="1763"/>
      <c r="J274" s="1798"/>
      <c r="K274" s="1803"/>
      <c r="L274" s="1887" t="s">
        <v>303</v>
      </c>
      <c r="M274" s="329"/>
      <c r="N274" s="322"/>
      <c r="O274" s="1649"/>
      <c r="P274" s="1649"/>
    </row>
    <row s="1660" customFormat="1" customHeight="1" ht="18.75" hidden="1">
      <c r="A275" s="1805"/>
      <c r="B275" s="1805"/>
      <c r="C275" s="361" t="s">
        <v>1054</v>
      </c>
      <c r="D275" s="2293"/>
      <c r="E275" s="2038"/>
      <c r="F275" s="2202"/>
      <c r="G275" s="2248"/>
      <c r="H275" s="1517"/>
      <c r="I275" s="646" t="s">
        <v>1053</v>
      </c>
      <c r="J275" s="567"/>
      <c r="K275" s="1517"/>
      <c r="L275" s="193"/>
      <c r="M275" s="329"/>
      <c r="N275" s="322"/>
      <c r="O275" s="1649"/>
      <c r="P275" s="1649"/>
    </row>
    <row s="1660" customFormat="1" customHeight="1" ht="0.75" hidden="1">
      <c r="A276" s="1805"/>
      <c r="B276" s="1805"/>
      <c r="C276" s="361" t="s">
        <v>1064</v>
      </c>
      <c r="D276" s="2293"/>
      <c r="E276" s="2038"/>
      <c r="F276" s="2202"/>
      <c r="G276" s="397"/>
      <c r="H276" s="1517"/>
      <c r="I276" s="646"/>
      <c r="J276" s="567"/>
      <c r="K276" s="1517"/>
      <c r="L276" s="193"/>
      <c r="M276" s="329"/>
      <c r="N276" s="322"/>
      <c r="O276" s="1649"/>
      <c r="P276" s="1649"/>
    </row>
    <row s="1660" customFormat="1" customHeight="1" ht="18.75" hidden="1">
      <c r="A277" s="1805" t="s">
        <v>257</v>
      </c>
      <c r="B277" s="1805" t="s">
        <v>258</v>
      </c>
      <c r="C277" s="361"/>
      <c r="D277" s="2293"/>
      <c r="E277" s="2038"/>
      <c r="F277" s="2202" t="str">
        <f>INDEX(PT_DIFFERENTIATION_VTAR,MATCH(A277,PT_DIFFERENTIATION_VTAR_ID,0))</f>
        <v>Тариф на подключение (технологическое присоединение) к централизованной системе горячего водоснабжения</v>
      </c>
      <c r="G277" s="2248" t="str">
        <f>INDEX(PT_DIFFERENTIATION_NTAR,MATCH(B277,PT_DIFFERENTIATION_NTAR_ID,0))</f>
        <v/>
      </c>
      <c r="H277" s="1887"/>
      <c r="I277" s="1763"/>
      <c r="J277" s="1798"/>
      <c r="K277" s="1803"/>
      <c r="L277" s="1887" t="s">
        <v>303</v>
      </c>
      <c r="M277" s="329"/>
      <c r="N277" s="322"/>
      <c r="O277" s="1649"/>
      <c r="P277" s="1649"/>
    </row>
    <row s="1660" customFormat="1" customHeight="1" ht="18.75" hidden="1">
      <c r="A278" s="1805"/>
      <c r="B278" s="1805"/>
      <c r="C278" s="361" t="s">
        <v>1054</v>
      </c>
      <c r="D278" s="2293"/>
      <c r="E278" s="2038"/>
      <c r="F278" s="2202"/>
      <c r="G278" s="2248"/>
      <c r="H278" s="1517"/>
      <c r="I278" s="646" t="s">
        <v>1053</v>
      </c>
      <c r="J278" s="567"/>
      <c r="K278" s="1517"/>
      <c r="L278" s="193"/>
      <c r="M278" s="329"/>
      <c r="N278" s="322"/>
      <c r="O278" s="1649"/>
      <c r="P278" s="1649"/>
    </row>
    <row s="1660" customFormat="1" customHeight="1" ht="0.75" hidden="1">
      <c r="A279" s="1805"/>
      <c r="B279" s="1805"/>
      <c r="C279" s="361" t="s">
        <v>1064</v>
      </c>
      <c r="D279" s="2293"/>
      <c r="E279" s="2038"/>
      <c r="F279" s="2202"/>
      <c r="G279" s="397"/>
      <c r="H279" s="1517"/>
      <c r="I279" s="646"/>
      <c r="J279" s="567"/>
      <c r="K279" s="1517"/>
      <c r="L279" s="193"/>
      <c r="M279" s="329"/>
      <c r="N279" s="322"/>
      <c r="O279" s="1649"/>
      <c r="P279" s="1649"/>
    </row>
    <row s="1660" customFormat="1" customHeight="1" ht="18.75" hidden="1">
      <c r="A280" s="1805" t="s">
        <v>262</v>
      </c>
      <c r="B280" s="1805" t="s">
        <v>263</v>
      </c>
      <c r="C280" s="361"/>
      <c r="D280" s="2293"/>
      <c r="E280" s="2038"/>
      <c r="F280" s="2202" t="str">
        <f>INDEX(PT_DIFFERENTIATION_VTAR,MATCH(A280,PT_DIFFERENTIATION_VTAR_ID,0))</f>
        <v>Тариф на водоотведение</v>
      </c>
      <c r="G280" s="2248" t="str">
        <f>INDEX(PT_DIFFERENTIATION_NTAR,MATCH(B280,PT_DIFFERENTIATION_NTAR_ID,0))</f>
        <v/>
      </c>
      <c r="H280" s="1887"/>
      <c r="I280" s="1763"/>
      <c r="J280" s="1798"/>
      <c r="K280" s="1803"/>
      <c r="L280" s="1887" t="s">
        <v>303</v>
      </c>
      <c r="M280" s="329"/>
      <c r="N280" s="322"/>
      <c r="O280" s="1649"/>
      <c r="P280" s="1649"/>
    </row>
    <row s="1660" customFormat="1" customHeight="1" ht="18.75" hidden="1">
      <c r="A281" s="1805"/>
      <c r="B281" s="1805"/>
      <c r="C281" s="361" t="s">
        <v>1054</v>
      </c>
      <c r="D281" s="2293"/>
      <c r="E281" s="2038"/>
      <c r="F281" s="2202"/>
      <c r="G281" s="2248"/>
      <c r="H281" s="1517"/>
      <c r="I281" s="646" t="s">
        <v>1053</v>
      </c>
      <c r="J281" s="567"/>
      <c r="K281" s="1517"/>
      <c r="L281" s="193"/>
      <c r="M281" s="329"/>
      <c r="N281" s="322"/>
      <c r="O281" s="1649"/>
      <c r="P281" s="1649"/>
    </row>
    <row s="1660" customFormat="1" customHeight="1" ht="0.75" hidden="1">
      <c r="A282" s="1805"/>
      <c r="B282" s="1805"/>
      <c r="C282" s="361" t="s">
        <v>1064</v>
      </c>
      <c r="D282" s="2293"/>
      <c r="E282" s="2038"/>
      <c r="F282" s="2202"/>
      <c r="G282" s="397"/>
      <c r="H282" s="1517"/>
      <c r="I282" s="646"/>
      <c r="J282" s="567"/>
      <c r="K282" s="1517"/>
      <c r="L282" s="193"/>
      <c r="M282" s="329"/>
      <c r="N282" s="322"/>
      <c r="O282" s="1649"/>
      <c r="P282" s="1649"/>
    </row>
    <row s="1660" customFormat="1" customHeight="1" ht="18.75" hidden="1">
      <c r="A283" s="1805" t="s">
        <v>267</v>
      </c>
      <c r="B283" s="1805" t="s">
        <v>268</v>
      </c>
      <c r="C283" s="361"/>
      <c r="D283" s="2293"/>
      <c r="E283" s="2038"/>
      <c r="F283" s="2202" t="str">
        <f>INDEX(PT_DIFFERENTIATION_VTAR,MATCH(A283,PT_DIFFERENTIATION_VTAR_ID,0))</f>
        <v>Тариф на транспортировку сточных вод</v>
      </c>
      <c r="G283" s="2248" t="str">
        <f>INDEX(PT_DIFFERENTIATION_NTAR,MATCH(B283,PT_DIFFERENTIATION_NTAR_ID,0))</f>
        <v/>
      </c>
      <c r="H283" s="1887"/>
      <c r="I283" s="1763"/>
      <c r="J283" s="1798"/>
      <c r="K283" s="1803"/>
      <c r="L283" s="1887" t="s">
        <v>303</v>
      </c>
      <c r="M283" s="329"/>
      <c r="N283" s="322"/>
      <c r="O283" s="1649"/>
      <c r="P283" s="1649"/>
    </row>
    <row s="1660" customFormat="1" customHeight="1" ht="18.75" hidden="1">
      <c r="A284" s="1805"/>
      <c r="B284" s="1805"/>
      <c r="C284" s="361" t="s">
        <v>1054</v>
      </c>
      <c r="D284" s="2293"/>
      <c r="E284" s="2038"/>
      <c r="F284" s="2202"/>
      <c r="G284" s="2248"/>
      <c r="H284" s="1517"/>
      <c r="I284" s="646" t="s">
        <v>1053</v>
      </c>
      <c r="J284" s="567"/>
      <c r="K284" s="1517"/>
      <c r="L284" s="193"/>
      <c r="M284" s="329"/>
      <c r="N284" s="322"/>
      <c r="O284" s="1649"/>
      <c r="P284" s="1649"/>
    </row>
    <row s="1660" customFormat="1" customHeight="1" ht="0.75" hidden="1">
      <c r="A285" s="1805"/>
      <c r="B285" s="1805"/>
      <c r="C285" s="361" t="s">
        <v>1064</v>
      </c>
      <c r="D285" s="2293"/>
      <c r="E285" s="2038"/>
      <c r="F285" s="2202"/>
      <c r="G285" s="397"/>
      <c r="H285" s="1517"/>
      <c r="I285" s="646"/>
      <c r="J285" s="567"/>
      <c r="K285" s="1517"/>
      <c r="L285" s="193"/>
      <c r="M285" s="329"/>
      <c r="N285" s="322"/>
      <c r="O285" s="1649"/>
      <c r="P285" s="1649"/>
    </row>
    <row s="1660" customFormat="1" customHeight="1" ht="18.75" hidden="1">
      <c r="A286" s="1805" t="s">
        <v>272</v>
      </c>
      <c r="B286" s="1805" t="s">
        <v>273</v>
      </c>
      <c r="C286" s="361"/>
      <c r="D286" s="2293"/>
      <c r="E286" s="2038"/>
      <c r="F286" s="2202" t="str">
        <f>INDEX(PT_DIFFERENTIATION_VTAR,MATCH(A286,PT_DIFFERENTIATION_VTAR_ID,0))</f>
        <v>Тариф на подключение (технологическое присоединение) к централизованной системе водоотведения</v>
      </c>
      <c r="G286" s="2248" t="str">
        <f>INDEX(PT_DIFFERENTIATION_NTAR,MATCH(B286,PT_DIFFERENTIATION_NTAR_ID,0))</f>
        <v/>
      </c>
      <c r="H286" s="1887"/>
      <c r="I286" s="1763"/>
      <c r="J286" s="1798"/>
      <c r="K286" s="1803"/>
      <c r="L286" s="1887" t="s">
        <v>303</v>
      </c>
      <c r="M286" s="329"/>
      <c r="N286" s="322"/>
      <c r="O286" s="1649"/>
      <c r="P286" s="1649"/>
    </row>
    <row s="1660" customFormat="1" customHeight="1" ht="18.75" hidden="1">
      <c r="A287" s="1805"/>
      <c r="B287" s="1805"/>
      <c r="C287" s="361" t="s">
        <v>1054</v>
      </c>
      <c r="D287" s="2293"/>
      <c r="E287" s="2038"/>
      <c r="F287" s="2202"/>
      <c r="G287" s="2248"/>
      <c r="H287" s="1517"/>
      <c r="I287" s="646" t="s">
        <v>1053</v>
      </c>
      <c r="J287" s="567"/>
      <c r="K287" s="1517"/>
      <c r="L287" s="193"/>
      <c r="M287" s="329"/>
      <c r="N287" s="322"/>
      <c r="O287" s="1649"/>
      <c r="P287" s="1649"/>
    </row>
    <row s="1660" customFormat="1" customHeight="1" ht="0.75">
      <c r="A288" s="1805"/>
      <c r="B288" s="1805"/>
      <c r="C288" s="361" t="s">
        <v>1064</v>
      </c>
      <c r="D288" s="2293"/>
      <c r="E288" s="2038"/>
      <c r="F288" s="2202"/>
      <c r="G288" s="397"/>
      <c r="H288" s="1517"/>
      <c r="I288" s="646"/>
      <c r="J288" s="567"/>
      <c r="K288" s="1517"/>
      <c r="L288" s="193"/>
      <c r="M288" s="329"/>
      <c r="N288" s="322"/>
      <c r="O288" s="1649"/>
      <c r="P288" s="1649"/>
    </row>
    <row customHeight="1" ht="25.5">
      <c r="A289" s="1805"/>
      <c r="B289" s="1805"/>
      <c r="D289" s="368"/>
      <c r="E289" s="127" t="s">
        <v>91</v>
      </c>
      <c r="F289"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9" s="2285"/>
      <c r="H289" s="2285"/>
      <c r="I289" s="2285"/>
      <c r="J289" s="2285"/>
      <c r="K289" s="2285"/>
      <c r="L289" s="2285"/>
      <c r="M289" s="277"/>
      <c r="N289" s="322"/>
    </row>
    <row s="1660" customFormat="1" customHeight="1" ht="60.75" hidden="1">
      <c r="A290" s="1805" t="s">
        <v>154</v>
      </c>
      <c r="B290" s="1805" t="s">
        <v>155</v>
      </c>
      <c r="C290" s="361"/>
      <c r="D290" s="2293"/>
      <c r="E290" s="2038"/>
      <c r="F290" s="2202" t="str">
        <f>INDEX(PT_DIFFERENTIATION_VTAR,MATCH(A290,PT_DIFFERENTIATION_VTAR_ID,0))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0" s="2248" t="str">
        <f>INDEX(PT_DIFFERENTIATION_NTAR,MATCH(B290,PT_DIFFERENTIATION_NTAR_ID,0))</f>
        <v/>
      </c>
      <c r="H290" s="1887"/>
      <c r="I290" s="1763"/>
      <c r="J290" s="1798"/>
      <c r="K290" s="1803"/>
      <c r="L290" s="1887" t="s">
        <v>303</v>
      </c>
      <c r="M29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0" s="322"/>
      <c r="O290" s="1649"/>
      <c r="P290" s="1649"/>
    </row>
    <row s="1660" customFormat="1" customHeight="1" ht="18.75" hidden="1">
      <c r="A291" s="1805"/>
      <c r="B291" s="1805"/>
      <c r="C291" s="361" t="s">
        <v>1054</v>
      </c>
      <c r="D291" s="2293"/>
      <c r="E291" s="2038"/>
      <c r="F291" s="2202"/>
      <c r="G291" s="2248"/>
      <c r="H291" s="1517"/>
      <c r="I291" s="646" t="s">
        <v>1053</v>
      </c>
      <c r="J291" s="567"/>
      <c r="K291" s="1517"/>
      <c r="L291" s="193"/>
      <c r="M291" s="1998"/>
      <c r="N291" s="322"/>
      <c r="O291" s="1649"/>
      <c r="P291" s="1649"/>
    </row>
    <row s="1660" customFormat="1" customHeight="1" ht="0.75" hidden="1">
      <c r="A292" s="1805"/>
      <c r="B292" s="1805"/>
      <c r="C292" s="361" t="s">
        <v>1064</v>
      </c>
      <c r="D292" s="2293"/>
      <c r="E292" s="2038"/>
      <c r="F292" s="2202"/>
      <c r="G292" s="397"/>
      <c r="H292" s="1517"/>
      <c r="I292" s="646"/>
      <c r="J292" s="567"/>
      <c r="K292" s="1517"/>
      <c r="L292" s="193"/>
      <c r="M292" s="1998"/>
      <c r="N292" s="322"/>
      <c r="O292" s="1649"/>
      <c r="P292" s="1649"/>
    </row>
    <row s="1660" customFormat="1" customHeight="1" ht="45" hidden="1">
      <c r="A293" s="1805" t="s">
        <v>160</v>
      </c>
      <c r="B293" s="1805" t="s">
        <v>161</v>
      </c>
      <c r="C293" s="361"/>
      <c r="D293" s="2293"/>
      <c r="E293" s="2038"/>
      <c r="F293" s="2202" t="str">
        <f>INDEX(PT_DIFFERENTIATION_VTAR,MATCH(A293,PT_DIFFERENTIATION_VTAR_ID,0))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3" s="2248" t="str">
        <f>INDEX(PT_DIFFERENTIATION_NTAR,MATCH(B293,PT_DIFFERENTIATION_NTAR_ID,0))</f>
        <v/>
      </c>
      <c r="H293" s="1887"/>
      <c r="I293" s="1763"/>
      <c r="J293" s="1798"/>
      <c r="K293" s="1803"/>
      <c r="L293" s="1887" t="s">
        <v>303</v>
      </c>
      <c r="M293" s="1999"/>
      <c r="N293" s="322"/>
      <c r="O293" s="1649"/>
      <c r="P293" s="1649"/>
    </row>
    <row s="1660" customFormat="1" customHeight="1" ht="18.75" hidden="1">
      <c r="A294" s="1805"/>
      <c r="B294" s="1805"/>
      <c r="C294" s="361" t="s">
        <v>1054</v>
      </c>
      <c r="D294" s="2293"/>
      <c r="E294" s="2038"/>
      <c r="F294" s="2202"/>
      <c r="G294" s="2248"/>
      <c r="H294" s="1517"/>
      <c r="I294" s="646" t="s">
        <v>1053</v>
      </c>
      <c r="J294" s="567"/>
      <c r="K294" s="1517"/>
      <c r="L294" s="193"/>
      <c r="M294" s="1886"/>
      <c r="N294" s="322"/>
      <c r="O294" s="1649"/>
      <c r="P294" s="1649"/>
    </row>
    <row s="1660" customFormat="1" customHeight="1" ht="18.75">
      <c r="A295" s="1848" t="s">
        <v>160</v>
      </c>
      <c r="B295" s="1848" t="s">
        <v>1059</v>
      </c>
      <c r="C295" s="1712"/>
      <c r="D295" s="332"/>
      <c r="E295" s="1026"/>
      <c r="F295" s="1026"/>
      <c r="G295" s="2248">
        <f>INDEX(PT_DIFFERENTIATION_NTAR,MATCH(B295,PT_DIFFERENTIATION_NTAR_ID,0))</f>
      </c>
      <c r="H295" s="2066"/>
      <c r="I295" s="1763"/>
      <c r="J295" s="1798"/>
      <c r="K295" s="1803"/>
      <c r="L295" s="2066" t="s">
        <v>303</v>
      </c>
      <c r="M295" s="1900"/>
      <c r="N295" s="614"/>
      <c r="O295" s="1649"/>
      <c r="P295" s="1649"/>
      <c r="Q295" s="1660"/>
      <c r="R295" s="1660"/>
      <c r="S295" s="1660"/>
      <c r="T295" s="1660"/>
      <c r="U295" s="1660"/>
      <c r="V295" s="1660"/>
      <c r="W295" s="1660"/>
      <c r="X295" s="1660"/>
      <c r="Y295" s="1660"/>
      <c r="Z295" s="1660"/>
      <c r="AA295" s="1660"/>
      <c r="AB295" s="1660"/>
      <c r="AC295" s="1660"/>
      <c r="AD295" s="1660"/>
      <c r="AE295" s="1660"/>
      <c r="AF295" s="1660"/>
      <c r="AG295" s="1660"/>
    </row>
    <row s="1660" customFormat="1" customHeight="1" ht="18.75">
      <c r="A296" s="1848"/>
      <c r="B296" s="1848"/>
      <c r="C296" s="1712" t="s">
        <v>1054</v>
      </c>
      <c r="D296" s="332"/>
      <c r="E296" s="1026"/>
      <c r="F296" s="1026"/>
      <c r="G296" s="2248"/>
      <c r="H296" s="2930"/>
      <c r="I296" s="2931" t="s">
        <v>1053</v>
      </c>
      <c r="J296" s="2932"/>
      <c r="K296" s="2933"/>
      <c r="L296" s="2934"/>
      <c r="M296" s="1900"/>
      <c r="N296" s="614"/>
      <c r="O296" s="1649"/>
      <c r="P296" s="1649"/>
      <c r="Q296" s="1660"/>
      <c r="R296" s="1660"/>
      <c r="S296" s="1660"/>
      <c r="T296" s="1660"/>
      <c r="U296" s="1660"/>
      <c r="V296" s="1660"/>
      <c r="W296" s="1660"/>
      <c r="X296" s="1660"/>
      <c r="Y296" s="1660"/>
      <c r="Z296" s="1660"/>
      <c r="AA296" s="1660"/>
      <c r="AB296" s="1660"/>
      <c r="AC296" s="1660"/>
      <c r="AD296" s="1660"/>
      <c r="AE296" s="1660"/>
      <c r="AF296" s="1660"/>
      <c r="AG296" s="1660"/>
    </row>
    <row s="1660" customFormat="1" customHeight="1" ht="18.75">
      <c r="A297" s="1848" t="s">
        <v>160</v>
      </c>
      <c r="B297" s="1848" t="s">
        <v>1060</v>
      </c>
      <c r="C297" s="1712"/>
      <c r="D297" s="332"/>
      <c r="E297" s="1026"/>
      <c r="F297" s="1026"/>
      <c r="G297" s="2248">
        <f>INDEX(PT_DIFFERENTIATION_NTAR,MATCH(B297,PT_DIFFERENTIATION_NTAR_ID,0))</f>
      </c>
      <c r="H297" s="2066"/>
      <c r="I297" s="1763"/>
      <c r="J297" s="1798"/>
      <c r="K297" s="1803"/>
      <c r="L297" s="2066" t="s">
        <v>303</v>
      </c>
      <c r="M297" s="1900"/>
      <c r="N297" s="614"/>
      <c r="O297" s="1649"/>
      <c r="P297" s="1649"/>
      <c r="Q297" s="1660"/>
      <c r="R297" s="1660"/>
      <c r="S297" s="1660"/>
      <c r="T297" s="1660"/>
      <c r="U297" s="1660"/>
      <c r="V297" s="1660"/>
      <c r="W297" s="1660"/>
      <c r="X297" s="1660"/>
      <c r="Y297" s="1660"/>
      <c r="Z297" s="1660"/>
      <c r="AA297" s="1660"/>
      <c r="AB297" s="1660"/>
      <c r="AC297" s="1660"/>
      <c r="AD297" s="1660"/>
      <c r="AE297" s="1660"/>
      <c r="AF297" s="1660"/>
      <c r="AG297" s="1660"/>
    </row>
    <row s="1660" customFormat="1" customHeight="1" ht="18.75">
      <c r="A298" s="1848"/>
      <c r="B298" s="1848"/>
      <c r="C298" s="1712" t="s">
        <v>1054</v>
      </c>
      <c r="D298" s="332"/>
      <c r="E298" s="1026"/>
      <c r="F298" s="1026"/>
      <c r="G298" s="2248"/>
      <c r="H298" s="2935"/>
      <c r="I298" s="2936" t="s">
        <v>1053</v>
      </c>
      <c r="J298" s="2937"/>
      <c r="K298" s="2938"/>
      <c r="L298" s="2939"/>
      <c r="M298" s="1900"/>
      <c r="N298" s="614"/>
      <c r="O298" s="1649"/>
      <c r="P298" s="1649"/>
      <c r="Q298" s="1660"/>
      <c r="R298" s="1660"/>
      <c r="S298" s="1660"/>
      <c r="T298" s="1660"/>
      <c r="U298" s="1660"/>
      <c r="V298" s="1660"/>
      <c r="W298" s="1660"/>
      <c r="X298" s="1660"/>
      <c r="Y298" s="1660"/>
      <c r="Z298" s="1660"/>
      <c r="AA298" s="1660"/>
      <c r="AB298" s="1660"/>
      <c r="AC298" s="1660"/>
      <c r="AD298" s="1660"/>
      <c r="AE298" s="1660"/>
      <c r="AF298" s="1660"/>
      <c r="AG298" s="1660"/>
    </row>
    <row s="1660" customFormat="1" customHeight="1" ht="18.75">
      <c r="A299" s="1848" t="s">
        <v>160</v>
      </c>
      <c r="B299" s="1848" t="s">
        <v>1061</v>
      </c>
      <c r="C299" s="1712"/>
      <c r="D299" s="332"/>
      <c r="E299" s="1026"/>
      <c r="F299" s="1026"/>
      <c r="G299" s="2248">
        <f>INDEX(PT_DIFFERENTIATION_NTAR,MATCH(B299,PT_DIFFERENTIATION_NTAR_ID,0))</f>
      </c>
      <c r="H299" s="2066"/>
      <c r="I299" s="1763"/>
      <c r="J299" s="1798"/>
      <c r="K299" s="1803"/>
      <c r="L299" s="2066" t="s">
        <v>303</v>
      </c>
      <c r="M299" s="1900"/>
      <c r="N299" s="614"/>
      <c r="O299" s="1649"/>
      <c r="P299" s="1649"/>
      <c r="Q299" s="1660"/>
      <c r="R299" s="1660"/>
      <c r="S299" s="1660"/>
      <c r="T299" s="1660"/>
      <c r="U299" s="1660"/>
      <c r="V299" s="1660"/>
      <c r="W299" s="1660"/>
      <c r="X299" s="1660"/>
      <c r="Y299" s="1660"/>
      <c r="Z299" s="1660"/>
      <c r="AA299" s="1660"/>
      <c r="AB299" s="1660"/>
      <c r="AC299" s="1660"/>
      <c r="AD299" s="1660"/>
      <c r="AE299" s="1660"/>
      <c r="AF299" s="1660"/>
      <c r="AG299" s="1660"/>
    </row>
    <row s="1660" customFormat="1" customHeight="1" ht="18.75">
      <c r="A300" s="1848"/>
      <c r="B300" s="1848"/>
      <c r="C300" s="1712" t="s">
        <v>1054</v>
      </c>
      <c r="D300" s="332"/>
      <c r="E300" s="1026"/>
      <c r="F300" s="1026"/>
      <c r="G300" s="2248"/>
      <c r="H300" s="2940"/>
      <c r="I300" s="2941" t="s">
        <v>1053</v>
      </c>
      <c r="J300" s="2942"/>
      <c r="K300" s="2943"/>
      <c r="L300" s="2944"/>
      <c r="M300" s="1900"/>
      <c r="N300" s="614"/>
      <c r="O300" s="1649"/>
      <c r="P300" s="1649"/>
      <c r="Q300" s="1660"/>
      <c r="R300" s="1660"/>
      <c r="S300" s="1660"/>
      <c r="T300" s="1660"/>
      <c r="U300" s="1660"/>
      <c r="V300" s="1660"/>
      <c r="W300" s="1660"/>
      <c r="X300" s="1660"/>
      <c r="Y300" s="1660"/>
      <c r="Z300" s="1660"/>
      <c r="AA300" s="1660"/>
      <c r="AB300" s="1660"/>
      <c r="AC300" s="1660"/>
      <c r="AD300" s="1660"/>
      <c r="AE300" s="1660"/>
      <c r="AF300" s="1660"/>
      <c r="AG300" s="1660"/>
    </row>
    <row s="1660" customFormat="1" customHeight="1" ht="0.75" hidden="1">
      <c r="A301" s="1805"/>
      <c r="B301" s="1805"/>
      <c r="C301" s="361" t="s">
        <v>1064</v>
      </c>
      <c r="D301" s="2293"/>
      <c r="E301" s="2038"/>
      <c r="F301" s="2202"/>
      <c r="G301" s="397"/>
      <c r="H301" s="1517"/>
      <c r="I301" s="646"/>
      <c r="J301" s="567"/>
      <c r="K301" s="1517"/>
      <c r="L301" s="193"/>
      <c r="M301" s="329"/>
      <c r="N301" s="322"/>
      <c r="O301" s="1649"/>
      <c r="P301" s="1649"/>
    </row>
    <row s="1660" customFormat="1" customHeight="1" ht="45" hidden="1">
      <c r="A302" s="1805" t="s">
        <v>166</v>
      </c>
      <c r="B302" s="1805" t="s">
        <v>167</v>
      </c>
      <c r="C302" s="361"/>
      <c r="D302" s="2293"/>
      <c r="E302" s="2038"/>
      <c r="F302" s="2202" t="str">
        <f>INDEX(PT_DIFFERENTIATION_VTAR,MATCH(A302,PT_DIFFERENTIATION_VTAR_ID,0))</f>
        <v>Тарифы на теплоноситель, поставляемый теплоснабжающими организациями потребителям, другим теплоснабжающим организациям</v>
      </c>
      <c r="G302" s="2248" t="str">
        <f>INDEX(PT_DIFFERENTIATION_NTAR,MATCH(B302,PT_DIFFERENTIATION_NTAR_ID,0))</f>
        <v/>
      </c>
      <c r="H302" s="1887"/>
      <c r="I302" s="1763"/>
      <c r="J302" s="1798"/>
      <c r="K302" s="1803"/>
      <c r="L302" s="1887" t="s">
        <v>303</v>
      </c>
      <c r="M302" s="329"/>
      <c r="N302" s="322"/>
      <c r="O302" s="1649"/>
      <c r="P302" s="1649"/>
    </row>
    <row s="1660" customFormat="1" customHeight="1" ht="18.75" hidden="1">
      <c r="A303" s="1805"/>
      <c r="B303" s="1805"/>
      <c r="C303" s="361" t="s">
        <v>1054</v>
      </c>
      <c r="D303" s="2293"/>
      <c r="E303" s="2038"/>
      <c r="F303" s="2202"/>
      <c r="G303" s="2248"/>
      <c r="H303" s="1517"/>
      <c r="I303" s="646" t="s">
        <v>1053</v>
      </c>
      <c r="J303" s="567"/>
      <c r="K303" s="1517"/>
      <c r="L303" s="193"/>
      <c r="M303" s="329"/>
      <c r="N303" s="322"/>
      <c r="O303" s="1649"/>
      <c r="P303" s="1649"/>
    </row>
    <row s="1660" customFormat="1" customHeight="1" ht="0.75" hidden="1">
      <c r="A304" s="1805"/>
      <c r="B304" s="1805"/>
      <c r="C304" s="361" t="s">
        <v>1064</v>
      </c>
      <c r="D304" s="2293"/>
      <c r="E304" s="2038"/>
      <c r="F304" s="2202"/>
      <c r="G304" s="397"/>
      <c r="H304" s="1517"/>
      <c r="I304" s="646"/>
      <c r="J304" s="567"/>
      <c r="K304" s="1517"/>
      <c r="L304" s="193"/>
      <c r="M304" s="329"/>
      <c r="N304" s="322"/>
      <c r="O304" s="1649"/>
      <c r="P304" s="1649"/>
    </row>
    <row s="1660" customFormat="1" customHeight="1" ht="45" hidden="1">
      <c r="A305" s="1805" t="s">
        <v>174</v>
      </c>
      <c r="B305" s="1805" t="s">
        <v>175</v>
      </c>
      <c r="C305" s="361"/>
      <c r="D305" s="2293"/>
      <c r="E305" s="2038"/>
      <c r="F305" s="2202" t="str">
        <f>INDEX(PT_DIFFERENTIATION_VTAR,MATCH(A305,PT_DIFFERENTIATION_VTAR_ID,0))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5" s="2248" t="str">
        <f>INDEX(PT_DIFFERENTIATION_NTAR,MATCH(B305,PT_DIFFERENTIATION_NTAR_ID,0))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v>
      </c>
      <c r="H305" s="1887"/>
      <c r="I305" s="1763"/>
      <c r="J305" s="1798"/>
      <c r="K305" s="1803"/>
      <c r="L305" s="1887" t="s">
        <v>303</v>
      </c>
      <c r="M305" s="329"/>
      <c r="N305" s="322"/>
      <c r="O305" s="1649"/>
      <c r="P305" s="1649"/>
    </row>
    <row s="1660" customFormat="1" customHeight="1" ht="18.75" hidden="1">
      <c r="A306" s="1805"/>
      <c r="B306" s="1805"/>
      <c r="C306" s="361" t="s">
        <v>1054</v>
      </c>
      <c r="D306" s="2293"/>
      <c r="E306" s="2038"/>
      <c r="F306" s="2202"/>
      <c r="G306" s="2248"/>
      <c r="H306" s="1517"/>
      <c r="I306" s="646" t="s">
        <v>1053</v>
      </c>
      <c r="J306" s="567"/>
      <c r="K306" s="1517"/>
      <c r="L306" s="193"/>
      <c r="M306" s="329"/>
      <c r="N306" s="322"/>
      <c r="O306" s="1649"/>
      <c r="P306" s="1649"/>
    </row>
    <row s="1660" customFormat="1" customHeight="1" ht="18.75">
      <c r="A307" s="1848" t="s">
        <v>174</v>
      </c>
      <c r="B307" s="1848" t="s">
        <v>184</v>
      </c>
      <c r="C307" s="1712"/>
      <c r="D307" s="332"/>
      <c r="E307" s="1026"/>
      <c r="F307" s="1026"/>
      <c r="G307" s="2248" t="str">
        <f>INDEX(PT_DIFFERENTIATION_NTAR,MATCH(B307,PT_DIFFERENTIATION_NTAR_ID,0))</f>
        <v>Тарифы организации Акционерное общество "Русатом Инфраструктурные решения" (ИНН 7706757331) на горячую воду в открытой системе теплоснабжения (горячее водоснабжение), поставляемую потребителям в системе теплоснабжения ЗАТО Северск (г.Северск), включающей тепловые сети Открытого акционерного общества "Тепловые сети" (ИНН 7024024860), имеющим право на льготу по оплате горячей воды</v>
      </c>
      <c r="H307" s="2066"/>
      <c r="I307" s="1763"/>
      <c r="J307" s="1798"/>
      <c r="K307" s="1803"/>
      <c r="L307" s="2066" t="s">
        <v>303</v>
      </c>
      <c r="M307" s="1900"/>
      <c r="N307" s="614"/>
      <c r="O307" s="1649"/>
      <c r="P307" s="1649"/>
      <c r="Q307" s="1660"/>
      <c r="R307" s="1660"/>
      <c r="S307" s="1660"/>
      <c r="T307" s="1660"/>
      <c r="U307" s="1660"/>
      <c r="V307" s="1660"/>
      <c r="W307" s="1660"/>
      <c r="X307" s="1660"/>
      <c r="Y307" s="1660"/>
      <c r="Z307" s="1660"/>
      <c r="AA307" s="1660"/>
      <c r="AB307" s="1660"/>
      <c r="AC307" s="1660"/>
      <c r="AD307" s="1660"/>
      <c r="AE307" s="1660"/>
      <c r="AF307" s="1660"/>
      <c r="AG307" s="1660"/>
    </row>
    <row s="1660" customFormat="1" customHeight="1" ht="18.75">
      <c r="A308" s="1848"/>
      <c r="B308" s="1848"/>
      <c r="C308" s="1712" t="s">
        <v>1054</v>
      </c>
      <c r="D308" s="332"/>
      <c r="E308" s="1026"/>
      <c r="F308" s="1026"/>
      <c r="G308" s="2248"/>
      <c r="H308" s="2945"/>
      <c r="I308" s="2946" t="s">
        <v>1053</v>
      </c>
      <c r="J308" s="2947"/>
      <c r="K308" s="2948"/>
      <c r="L308" s="2949"/>
      <c r="M308" s="1900"/>
      <c r="N308" s="614"/>
      <c r="O308" s="1649"/>
      <c r="P308" s="1649"/>
      <c r="Q308" s="1660"/>
      <c r="R308" s="1660"/>
      <c r="S308" s="1660"/>
      <c r="T308" s="1660"/>
      <c r="U308" s="1660"/>
      <c r="V308" s="1660"/>
      <c r="W308" s="1660"/>
      <c r="X308" s="1660"/>
      <c r="Y308" s="1660"/>
      <c r="Z308" s="1660"/>
      <c r="AA308" s="1660"/>
      <c r="AB308" s="1660"/>
      <c r="AC308" s="1660"/>
      <c r="AD308" s="1660"/>
      <c r="AE308" s="1660"/>
      <c r="AF308" s="1660"/>
      <c r="AG308" s="1660"/>
    </row>
    <row s="1660" customFormat="1" customHeight="1" ht="0.75" hidden="1">
      <c r="A309" s="1805"/>
      <c r="B309" s="1805"/>
      <c r="C309" s="361" t="s">
        <v>1064</v>
      </c>
      <c r="D309" s="2293"/>
      <c r="E309" s="2038"/>
      <c r="F309" s="2202"/>
      <c r="G309" s="397"/>
      <c r="H309" s="1517"/>
      <c r="I309" s="646"/>
      <c r="J309" s="567"/>
      <c r="K309" s="1517"/>
      <c r="L309" s="193"/>
      <c r="M309" s="329"/>
      <c r="N309" s="322"/>
      <c r="O309" s="1649"/>
      <c r="P309" s="1649"/>
    </row>
    <row s="1660" customFormat="1" customHeight="1" ht="18.75" hidden="1">
      <c r="A310" s="1805" t="s">
        <v>190</v>
      </c>
      <c r="B310" s="1805" t="s">
        <v>191</v>
      </c>
      <c r="C310" s="361"/>
      <c r="D310" s="2293"/>
      <c r="E310" s="2038"/>
      <c r="F310" s="2202" t="str">
        <f>INDEX(PT_DIFFERENTIATION_VTAR,MATCH(A310,PT_DIFFERENTIATION_VTAR_ID,0))</f>
        <v>Тарифы на услуги по передаче тепловой энергии</v>
      </c>
      <c r="G310" s="2248" t="str">
        <f>INDEX(PT_DIFFERENTIATION_NTAR,MATCH(B310,PT_DIFFERENTIATION_NTAR_ID,0))</f>
        <v/>
      </c>
      <c r="H310" s="1887"/>
      <c r="I310" s="1763"/>
      <c r="J310" s="1798"/>
      <c r="K310" s="1803"/>
      <c r="L310" s="1887" t="s">
        <v>303</v>
      </c>
      <c r="M310" s="329"/>
      <c r="N310" s="322"/>
      <c r="O310" s="1649"/>
      <c r="P310" s="1649"/>
    </row>
    <row s="1660" customFormat="1" customHeight="1" ht="18.75" hidden="1">
      <c r="A311" s="1805"/>
      <c r="B311" s="1805"/>
      <c r="C311" s="361" t="s">
        <v>1054</v>
      </c>
      <c r="D311" s="2293"/>
      <c r="E311" s="2038"/>
      <c r="F311" s="2202"/>
      <c r="G311" s="2248"/>
      <c r="H311" s="1517"/>
      <c r="I311" s="646" t="s">
        <v>1053</v>
      </c>
      <c r="J311" s="567"/>
      <c r="K311" s="1517"/>
      <c r="L311" s="193"/>
      <c r="M311" s="329"/>
      <c r="N311" s="322"/>
      <c r="O311" s="1649"/>
      <c r="P311" s="1649"/>
    </row>
    <row s="1660" customFormat="1" customHeight="1" ht="0.75" hidden="1">
      <c r="A312" s="1805"/>
      <c r="B312" s="1805"/>
      <c r="C312" s="361" t="s">
        <v>1064</v>
      </c>
      <c r="D312" s="2293"/>
      <c r="E312" s="2038"/>
      <c r="F312" s="2202"/>
      <c r="G312" s="397"/>
      <c r="H312" s="1517"/>
      <c r="I312" s="646"/>
      <c r="J312" s="567"/>
      <c r="K312" s="1517"/>
      <c r="L312" s="193"/>
      <c r="M312" s="329"/>
      <c r="N312" s="322"/>
      <c r="O312" s="1649"/>
      <c r="P312" s="1649"/>
    </row>
    <row s="1660" customFormat="1" customHeight="1" ht="18.75" hidden="1">
      <c r="A313" s="1805" t="s">
        <v>196</v>
      </c>
      <c r="B313" s="1805" t="s">
        <v>197</v>
      </c>
      <c r="C313" s="361"/>
      <c r="D313" s="2293"/>
      <c r="E313" s="2038"/>
      <c r="F313" s="2202" t="str">
        <f>INDEX(PT_DIFFERENTIATION_VTAR,MATCH(A313,PT_DIFFERENTIATION_VTAR_ID,0))</f>
        <v>Тарифы на услуги по передаче теплоносителя</v>
      </c>
      <c r="G313" s="2248" t="str">
        <f>INDEX(PT_DIFFERENTIATION_NTAR,MATCH(B313,PT_DIFFERENTIATION_NTAR_ID,0))</f>
        <v/>
      </c>
      <c r="H313" s="1887"/>
      <c r="I313" s="1763"/>
      <c r="J313" s="1798"/>
      <c r="K313" s="1803"/>
      <c r="L313" s="1887" t="s">
        <v>303</v>
      </c>
      <c r="M313" s="329"/>
      <c r="N313" s="322"/>
      <c r="O313" s="1649"/>
      <c r="P313" s="1649"/>
    </row>
    <row s="1660" customFormat="1" customHeight="1" ht="18.75" hidden="1">
      <c r="A314" s="1805"/>
      <c r="B314" s="1805"/>
      <c r="C314" s="361" t="s">
        <v>1054</v>
      </c>
      <c r="D314" s="2293"/>
      <c r="E314" s="2038"/>
      <c r="F314" s="2202"/>
      <c r="G314" s="2248"/>
      <c r="H314" s="1517"/>
      <c r="I314" s="646" t="s">
        <v>1053</v>
      </c>
      <c r="J314" s="567"/>
      <c r="K314" s="1517"/>
      <c r="L314" s="193"/>
      <c r="M314" s="329"/>
      <c r="N314" s="322"/>
      <c r="O314" s="1649"/>
      <c r="P314" s="1649"/>
    </row>
    <row s="1660" customFormat="1" customHeight="1" ht="0.75" hidden="1">
      <c r="A315" s="1805"/>
      <c r="B315" s="1805"/>
      <c r="C315" s="361" t="s">
        <v>1064</v>
      </c>
      <c r="D315" s="2293"/>
      <c r="E315" s="2038"/>
      <c r="F315" s="2202"/>
      <c r="G315" s="397"/>
      <c r="H315" s="1517"/>
      <c r="I315" s="646"/>
      <c r="J315" s="567"/>
      <c r="K315" s="1517"/>
      <c r="L315" s="193"/>
      <c r="M315" s="329"/>
      <c r="N315" s="322"/>
      <c r="O315" s="1649"/>
      <c r="P315" s="1649"/>
    </row>
    <row s="1660" customFormat="1" customHeight="1" ht="18.75" hidden="1">
      <c r="A316" s="1805" t="s">
        <v>202</v>
      </c>
      <c r="B316" s="1805" t="s">
        <v>203</v>
      </c>
      <c r="C316" s="361"/>
      <c r="D316" s="2293"/>
      <c r="E316" s="2038"/>
      <c r="F316" s="2202" t="str">
        <f>INDEX(PT_DIFFERENTIATION_VTAR,MATCH(A316,PT_DIFFERENTIATION_VTAR_ID,0))</f>
        <v>Плата за услуги по поддержанию резервной тепловой мощности при отсутствии потребления тепловой энергии</v>
      </c>
      <c r="G316" s="2248" t="str">
        <f>INDEX(PT_DIFFERENTIATION_NTAR,MATCH(B316,PT_DIFFERENTIATION_NTAR_ID,0))</f>
        <v/>
      </c>
      <c r="H316" s="1887"/>
      <c r="I316" s="1763"/>
      <c r="J316" s="1798"/>
      <c r="K316" s="1803"/>
      <c r="L316" s="1887" t="s">
        <v>303</v>
      </c>
      <c r="M316" s="329"/>
      <c r="N316" s="322"/>
      <c r="O316" s="1649"/>
      <c r="P316" s="1649"/>
    </row>
    <row s="1660" customFormat="1" customHeight="1" ht="18.75" hidden="1">
      <c r="A317" s="1805"/>
      <c r="B317" s="1805"/>
      <c r="C317" s="361" t="s">
        <v>1054</v>
      </c>
      <c r="D317" s="2293"/>
      <c r="E317" s="2038"/>
      <c r="F317" s="2202"/>
      <c r="G317" s="2248"/>
      <c r="H317" s="1517"/>
      <c r="I317" s="646" t="s">
        <v>1053</v>
      </c>
      <c r="J317" s="567"/>
      <c r="K317" s="1517"/>
      <c r="L317" s="193"/>
      <c r="M317" s="329"/>
      <c r="N317" s="322"/>
      <c r="O317" s="1649"/>
      <c r="P317" s="1649"/>
    </row>
    <row s="1660" customFormat="1" customHeight="1" ht="0.75" hidden="1">
      <c r="A318" s="1805"/>
      <c r="B318" s="1805"/>
      <c r="C318" s="361" t="s">
        <v>1064</v>
      </c>
      <c r="D318" s="2293"/>
      <c r="E318" s="2038"/>
      <c r="F318" s="2202"/>
      <c r="G318" s="397"/>
      <c r="H318" s="1517"/>
      <c r="I318" s="646"/>
      <c r="J318" s="567"/>
      <c r="K318" s="1517"/>
      <c r="L318" s="193"/>
      <c r="M318" s="329"/>
      <c r="N318" s="322"/>
      <c r="O318" s="1649"/>
      <c r="P318" s="1649"/>
    </row>
    <row s="1660" customFormat="1" customHeight="1" ht="18.75" hidden="1">
      <c r="A319" s="1805" t="s">
        <v>208</v>
      </c>
      <c r="B319" s="1805" t="s">
        <v>209</v>
      </c>
      <c r="C319" s="361"/>
      <c r="D319" s="2293"/>
      <c r="E319" s="2038"/>
      <c r="F319" s="2202" t="str">
        <f>INDEX(PT_DIFFERENTIATION_VTAR,MATCH(A319,PT_DIFFERENTIATION_VTAR_ID,0))</f>
        <v>Плата за подключение (технологическое присоединение) к системе теплоснабжения</v>
      </c>
      <c r="G319" s="2248" t="str">
        <f>INDEX(PT_DIFFERENTIATION_NTAR,MATCH(B319,PT_DIFFERENTIATION_NTAR_ID,0))</f>
        <v/>
      </c>
      <c r="H319" s="1887"/>
      <c r="I319" s="1763"/>
      <c r="J319" s="1798"/>
      <c r="K319" s="1803"/>
      <c r="L319" s="1887" t="s">
        <v>303</v>
      </c>
      <c r="M319" s="329"/>
      <c r="N319" s="322"/>
      <c r="O319" s="1649"/>
      <c r="P319" s="1649"/>
    </row>
    <row s="1660" customFormat="1" customHeight="1" ht="18.75" hidden="1">
      <c r="A320" s="1805"/>
      <c r="B320" s="1805"/>
      <c r="C320" s="361" t="s">
        <v>1054</v>
      </c>
      <c r="D320" s="2293"/>
      <c r="E320" s="2038"/>
      <c r="F320" s="2202"/>
      <c r="G320" s="2248"/>
      <c r="H320" s="1517"/>
      <c r="I320" s="646" t="s">
        <v>1053</v>
      </c>
      <c r="J320" s="567"/>
      <c r="K320" s="1517"/>
      <c r="L320" s="193"/>
      <c r="M320" s="329"/>
      <c r="N320" s="322"/>
      <c r="O320" s="1649"/>
      <c r="P320" s="1649"/>
    </row>
    <row s="1660" customFormat="1" customHeight="1" ht="0.75" hidden="1">
      <c r="A321" s="1805"/>
      <c r="B321" s="1805"/>
      <c r="C321" s="361" t="s">
        <v>1064</v>
      </c>
      <c r="D321" s="2293"/>
      <c r="E321" s="2038"/>
      <c r="F321" s="2202"/>
      <c r="G321" s="397"/>
      <c r="H321" s="1517"/>
      <c r="I321" s="646"/>
      <c r="J321" s="567"/>
      <c r="K321" s="1517"/>
      <c r="L321" s="193"/>
      <c r="M321" s="329"/>
      <c r="N321" s="322"/>
      <c r="O321" s="1649"/>
      <c r="P321" s="1649"/>
    </row>
    <row s="1660" customFormat="1" customHeight="1" ht="18.75" hidden="1">
      <c r="A322" s="1805" t="s">
        <v>222</v>
      </c>
      <c r="B322" s="1805" t="s">
        <v>223</v>
      </c>
      <c r="C322" s="361"/>
      <c r="D322" s="2293"/>
      <c r="E322" s="2038"/>
      <c r="F322" s="2202" t="str">
        <f>INDEX(PT_DIFFERENTIATION_VTAR,MATCH(A322,PT_DIFFERENTIATION_VTAR_ID,0))</f>
        <v>Тариф на питьевую воду (питьевое водоснабжение)</v>
      </c>
      <c r="G322" s="2248" t="str">
        <f>INDEX(PT_DIFFERENTIATION_NTAR,MATCH(B322,PT_DIFFERENTIATION_NTAR_ID,0))</f>
        <v/>
      </c>
      <c r="H322" s="1887"/>
      <c r="I322" s="1763"/>
      <c r="J322" s="1798"/>
      <c r="K322" s="1803"/>
      <c r="L322" s="1887" t="s">
        <v>303</v>
      </c>
      <c r="M322" s="329"/>
      <c r="N322" s="322"/>
      <c r="O322" s="1649"/>
      <c r="P322" s="1649"/>
    </row>
    <row s="1660" customFormat="1" customHeight="1" ht="18.75" hidden="1">
      <c r="A323" s="1805"/>
      <c r="B323" s="1805"/>
      <c r="C323" s="361" t="s">
        <v>1054</v>
      </c>
      <c r="D323" s="2293"/>
      <c r="E323" s="2038"/>
      <c r="F323" s="2202"/>
      <c r="G323" s="2248"/>
      <c r="H323" s="1517"/>
      <c r="I323" s="646" t="s">
        <v>1053</v>
      </c>
      <c r="J323" s="567"/>
      <c r="K323" s="1517"/>
      <c r="L323" s="193"/>
      <c r="M323" s="329"/>
      <c r="N323" s="322"/>
      <c r="O323" s="1649"/>
      <c r="P323" s="1649"/>
    </row>
    <row s="1660" customFormat="1" customHeight="1" ht="0.75" hidden="1">
      <c r="A324" s="1805"/>
      <c r="B324" s="1805"/>
      <c r="C324" s="361" t="s">
        <v>1064</v>
      </c>
      <c r="D324" s="2293"/>
      <c r="E324" s="2038"/>
      <c r="F324" s="2202"/>
      <c r="G324" s="397"/>
      <c r="H324" s="1517"/>
      <c r="I324" s="646"/>
      <c r="J324" s="567"/>
      <c r="K324" s="1517"/>
      <c r="L324" s="193"/>
      <c r="M324" s="329"/>
      <c r="N324" s="322"/>
      <c r="O324" s="1649"/>
      <c r="P324" s="1649"/>
    </row>
    <row s="1660" customFormat="1" customHeight="1" ht="18.75" hidden="1">
      <c r="A325" s="1805" t="s">
        <v>227</v>
      </c>
      <c r="B325" s="1805" t="s">
        <v>228</v>
      </c>
      <c r="C325" s="361"/>
      <c r="D325" s="2293"/>
      <c r="E325" s="2038"/>
      <c r="F325" s="2202" t="str">
        <f>INDEX(PT_DIFFERENTIATION_VTAR,MATCH(A325,PT_DIFFERENTIATION_VTAR_ID,0))</f>
        <v>Тариф на техническую воду</v>
      </c>
      <c r="G325" s="2248" t="str">
        <f>INDEX(PT_DIFFERENTIATION_NTAR,MATCH(B325,PT_DIFFERENTIATION_NTAR_ID,0))</f>
        <v/>
      </c>
      <c r="H325" s="1887"/>
      <c r="I325" s="1763"/>
      <c r="J325" s="1798"/>
      <c r="K325" s="1803"/>
      <c r="L325" s="1887" t="s">
        <v>303</v>
      </c>
      <c r="M325" s="329"/>
      <c r="N325" s="322"/>
      <c r="O325" s="1649"/>
      <c r="P325" s="1649"/>
    </row>
    <row s="1660" customFormat="1" customHeight="1" ht="18.75" hidden="1">
      <c r="A326" s="1805"/>
      <c r="B326" s="1805"/>
      <c r="C326" s="361" t="s">
        <v>1054</v>
      </c>
      <c r="D326" s="2293"/>
      <c r="E326" s="2038"/>
      <c r="F326" s="2202"/>
      <c r="G326" s="2248"/>
      <c r="H326" s="1517"/>
      <c r="I326" s="646" t="s">
        <v>1053</v>
      </c>
      <c r="J326" s="567"/>
      <c r="K326" s="1517"/>
      <c r="L326" s="193"/>
      <c r="M326" s="329"/>
      <c r="N326" s="322"/>
      <c r="O326" s="1649"/>
      <c r="P326" s="1649"/>
    </row>
    <row s="1660" customFormat="1" customHeight="1" ht="0.75" hidden="1">
      <c r="A327" s="1805"/>
      <c r="B327" s="1805"/>
      <c r="C327" s="361" t="s">
        <v>1064</v>
      </c>
      <c r="D327" s="2293"/>
      <c r="E327" s="2038"/>
      <c r="F327" s="2202"/>
      <c r="G327" s="397"/>
      <c r="H327" s="1517"/>
      <c r="I327" s="646"/>
      <c r="J327" s="567"/>
      <c r="K327" s="1517"/>
      <c r="L327" s="193"/>
      <c r="M327" s="329"/>
      <c r="N327" s="322"/>
      <c r="O327" s="1649"/>
      <c r="P327" s="1649"/>
    </row>
    <row s="1660" customFormat="1" customHeight="1" ht="18.75" hidden="1">
      <c r="A328" s="1805" t="s">
        <v>232</v>
      </c>
      <c r="B328" s="1805" t="s">
        <v>233</v>
      </c>
      <c r="C328" s="361"/>
      <c r="D328" s="2293"/>
      <c r="E328" s="2038"/>
      <c r="F328" s="2202" t="str">
        <f>INDEX(PT_DIFFERENTIATION_VTAR,MATCH(A328,PT_DIFFERENTIATION_VTAR_ID,0))</f>
        <v>Тариф на транспортировку воды</v>
      </c>
      <c r="G328" s="2248" t="str">
        <f>INDEX(PT_DIFFERENTIATION_NTAR,MATCH(B328,PT_DIFFERENTIATION_NTAR_ID,0))</f>
        <v/>
      </c>
      <c r="H328" s="1887"/>
      <c r="I328" s="1763"/>
      <c r="J328" s="1798"/>
      <c r="K328" s="1803"/>
      <c r="L328" s="1887" t="s">
        <v>303</v>
      </c>
      <c r="M328" s="329"/>
      <c r="N328" s="322"/>
      <c r="O328" s="1649"/>
      <c r="P328" s="1649"/>
    </row>
    <row s="1660" customFormat="1" customHeight="1" ht="18.75" hidden="1">
      <c r="A329" s="1805"/>
      <c r="B329" s="1805"/>
      <c r="C329" s="361" t="s">
        <v>1054</v>
      </c>
      <c r="D329" s="2293"/>
      <c r="E329" s="2038"/>
      <c r="F329" s="2202"/>
      <c r="G329" s="2248"/>
      <c r="H329" s="1517"/>
      <c r="I329" s="646" t="s">
        <v>1053</v>
      </c>
      <c r="J329" s="567"/>
      <c r="K329" s="1517"/>
      <c r="L329" s="193"/>
      <c r="M329" s="329"/>
      <c r="N329" s="322"/>
      <c r="O329" s="1649"/>
      <c r="P329" s="1649"/>
    </row>
    <row s="1660" customFormat="1" customHeight="1" ht="0.75" hidden="1">
      <c r="A330" s="1805"/>
      <c r="B330" s="1805"/>
      <c r="C330" s="361" t="s">
        <v>1064</v>
      </c>
      <c r="D330" s="2293"/>
      <c r="E330" s="2038"/>
      <c r="F330" s="2202"/>
      <c r="G330" s="397"/>
      <c r="H330" s="1517"/>
      <c r="I330" s="646"/>
      <c r="J330" s="567"/>
      <c r="K330" s="1517"/>
      <c r="L330" s="193"/>
      <c r="M330" s="329"/>
      <c r="N330" s="322"/>
      <c r="O330" s="1649"/>
      <c r="P330" s="1649"/>
    </row>
    <row s="1660" customFormat="1" customHeight="1" ht="18.75" hidden="1">
      <c r="A331" s="1805" t="s">
        <v>237</v>
      </c>
      <c r="B331" s="1805" t="s">
        <v>238</v>
      </c>
      <c r="C331" s="361"/>
      <c r="D331" s="2293"/>
      <c r="E331" s="2038"/>
      <c r="F331" s="2202" t="str">
        <f>INDEX(PT_DIFFERENTIATION_VTAR,MATCH(A331,PT_DIFFERENTIATION_VTAR_ID,0))</f>
        <v>Тариф на подвоз воды</v>
      </c>
      <c r="G331" s="2248" t="str">
        <f>INDEX(PT_DIFFERENTIATION_NTAR,MATCH(B331,PT_DIFFERENTIATION_NTAR_ID,0))</f>
        <v/>
      </c>
      <c r="H331" s="1887"/>
      <c r="I331" s="1763"/>
      <c r="J331" s="1798"/>
      <c r="K331" s="1803"/>
      <c r="L331" s="1887" t="s">
        <v>303</v>
      </c>
      <c r="M331" s="329"/>
      <c r="N331" s="322"/>
      <c r="O331" s="1649"/>
      <c r="P331" s="1649"/>
    </row>
    <row s="1660" customFormat="1" customHeight="1" ht="18.75" hidden="1">
      <c r="A332" s="1805"/>
      <c r="B332" s="1805"/>
      <c r="C332" s="361" t="s">
        <v>1054</v>
      </c>
      <c r="D332" s="2293"/>
      <c r="E332" s="2038"/>
      <c r="F332" s="2202"/>
      <c r="G332" s="2248"/>
      <c r="H332" s="1517"/>
      <c r="I332" s="646" t="s">
        <v>1053</v>
      </c>
      <c r="J332" s="567"/>
      <c r="K332" s="1517"/>
      <c r="L332" s="193"/>
      <c r="M332" s="329"/>
      <c r="N332" s="322"/>
      <c r="O332" s="1649"/>
      <c r="P332" s="1649"/>
    </row>
    <row s="1660" customFormat="1" customHeight="1" ht="0.75" hidden="1">
      <c r="A333" s="1805"/>
      <c r="B333" s="1805"/>
      <c r="C333" s="361" t="s">
        <v>1064</v>
      </c>
      <c r="D333" s="2293"/>
      <c r="E333" s="2038"/>
      <c r="F333" s="2202"/>
      <c r="G333" s="397"/>
      <c r="H333" s="1517"/>
      <c r="I333" s="646"/>
      <c r="J333" s="567"/>
      <c r="K333" s="1517"/>
      <c r="L333" s="193"/>
      <c r="M333" s="329"/>
      <c r="N333" s="322"/>
      <c r="O333" s="1649"/>
      <c r="P333" s="1649"/>
    </row>
    <row s="1660" customFormat="1" customHeight="1" ht="18.75" hidden="1">
      <c r="A334" s="1805" t="s">
        <v>242</v>
      </c>
      <c r="B334" s="1805" t="s">
        <v>243</v>
      </c>
      <c r="C334" s="361"/>
      <c r="D334" s="2293"/>
      <c r="E334" s="2038"/>
      <c r="F334" s="2202" t="str">
        <f>INDEX(PT_DIFFERENTIATION_VTAR,MATCH(A334,PT_DIFFERENTIATION_VTAR_ID,0))</f>
        <v>Тариф на подключение (технологическое присоединение) к централизованной системе холодного водоснабжения</v>
      </c>
      <c r="G334" s="2248" t="str">
        <f>INDEX(PT_DIFFERENTIATION_NTAR,MATCH(B334,PT_DIFFERENTIATION_NTAR_ID,0))</f>
        <v/>
      </c>
      <c r="H334" s="1887"/>
      <c r="I334" s="1763"/>
      <c r="J334" s="1798"/>
      <c r="K334" s="1803"/>
      <c r="L334" s="1887" t="s">
        <v>303</v>
      </c>
      <c r="M334" s="329"/>
      <c r="N334" s="322"/>
      <c r="O334" s="1649"/>
      <c r="P334" s="1649"/>
    </row>
    <row s="1660" customFormat="1" customHeight="1" ht="18.75" hidden="1">
      <c r="A335" s="1805"/>
      <c r="B335" s="1805"/>
      <c r="C335" s="361" t="s">
        <v>1054</v>
      </c>
      <c r="D335" s="2293"/>
      <c r="E335" s="2038"/>
      <c r="F335" s="2202"/>
      <c r="G335" s="2248"/>
      <c r="H335" s="1517"/>
      <c r="I335" s="646" t="s">
        <v>1053</v>
      </c>
      <c r="J335" s="567"/>
      <c r="K335" s="1517"/>
      <c r="L335" s="193"/>
      <c r="M335" s="329"/>
      <c r="N335" s="322"/>
      <c r="O335" s="1649"/>
      <c r="P335" s="1649"/>
    </row>
    <row s="1660" customFormat="1" customHeight="1" ht="0.75" hidden="1">
      <c r="A336" s="1805"/>
      <c r="B336" s="1805"/>
      <c r="C336" s="361" t="s">
        <v>1064</v>
      </c>
      <c r="D336" s="2293"/>
      <c r="E336" s="2038"/>
      <c r="F336" s="2202"/>
      <c r="G336" s="397"/>
      <c r="H336" s="1517"/>
      <c r="I336" s="646"/>
      <c r="J336" s="567"/>
      <c r="K336" s="1517"/>
      <c r="L336" s="193"/>
      <c r="M336" s="329"/>
      <c r="N336" s="322"/>
      <c r="O336" s="1649"/>
      <c r="P336" s="1649"/>
    </row>
    <row s="1660" customFormat="1" customHeight="1" ht="18.75" hidden="1">
      <c r="A337" s="1805" t="s">
        <v>247</v>
      </c>
      <c r="B337" s="1805" t="s">
        <v>248</v>
      </c>
      <c r="C337" s="361"/>
      <c r="D337" s="2293"/>
      <c r="E337" s="2038"/>
      <c r="F337" s="2202" t="str">
        <f>INDEX(PT_DIFFERENTIATION_VTAR,MATCH(A337,PT_DIFFERENTIATION_VTAR_ID,0))</f>
        <v>Тариф на горячую воду (горячее водоснабжение)</v>
      </c>
      <c r="G337" s="2248" t="str">
        <f>INDEX(PT_DIFFERENTIATION_NTAR,MATCH(B337,PT_DIFFERENTIATION_NTAR_ID,0))</f>
        <v/>
      </c>
      <c r="H337" s="1887"/>
      <c r="I337" s="1763"/>
      <c r="J337" s="1798"/>
      <c r="K337" s="1803"/>
      <c r="L337" s="1887" t="s">
        <v>303</v>
      </c>
      <c r="M337" s="329"/>
      <c r="N337" s="322"/>
      <c r="O337" s="1649"/>
      <c r="P337" s="1649"/>
    </row>
    <row s="1660" customFormat="1" customHeight="1" ht="18.75" hidden="1">
      <c r="A338" s="1805"/>
      <c r="B338" s="1805"/>
      <c r="C338" s="361" t="s">
        <v>1054</v>
      </c>
      <c r="D338" s="2293"/>
      <c r="E338" s="2038"/>
      <c r="F338" s="2202"/>
      <c r="G338" s="2248"/>
      <c r="H338" s="1517"/>
      <c r="I338" s="646" t="s">
        <v>1053</v>
      </c>
      <c r="J338" s="567"/>
      <c r="K338" s="1517"/>
      <c r="L338" s="193"/>
      <c r="M338" s="329"/>
      <c r="N338" s="322"/>
      <c r="O338" s="1649"/>
      <c r="P338" s="1649"/>
    </row>
    <row s="1660" customFormat="1" customHeight="1" ht="0.75" hidden="1">
      <c r="A339" s="1805"/>
      <c r="B339" s="1805"/>
      <c r="C339" s="361" t="s">
        <v>1064</v>
      </c>
      <c r="D339" s="2293"/>
      <c r="E339" s="2038"/>
      <c r="F339" s="2202"/>
      <c r="G339" s="397"/>
      <c r="H339" s="1517"/>
      <c r="I339" s="646"/>
      <c r="J339" s="567"/>
      <c r="K339" s="1517"/>
      <c r="L339" s="193"/>
      <c r="M339" s="329"/>
      <c r="N339" s="322"/>
      <c r="O339" s="1649"/>
      <c r="P339" s="1649"/>
    </row>
    <row s="1660" customFormat="1" customHeight="1" ht="18.75" hidden="1">
      <c r="A340" s="1805" t="s">
        <v>252</v>
      </c>
      <c r="B340" s="1805" t="s">
        <v>253</v>
      </c>
      <c r="C340" s="361"/>
      <c r="D340" s="2293"/>
      <c r="E340" s="2038"/>
      <c r="F340" s="2202" t="str">
        <f>INDEX(PT_DIFFERENTIATION_VTAR,MATCH(A340,PT_DIFFERENTIATION_VTAR_ID,0))</f>
        <v>Тариф на транспортировку горячей воды</v>
      </c>
      <c r="G340" s="2248" t="str">
        <f>INDEX(PT_DIFFERENTIATION_NTAR,MATCH(B340,PT_DIFFERENTIATION_NTAR_ID,0))</f>
        <v/>
      </c>
      <c r="H340" s="1887"/>
      <c r="I340" s="1763"/>
      <c r="J340" s="1798"/>
      <c r="K340" s="1803"/>
      <c r="L340" s="1887" t="s">
        <v>303</v>
      </c>
      <c r="M340" s="329"/>
      <c r="N340" s="322"/>
      <c r="O340" s="1649"/>
      <c r="P340" s="1649"/>
    </row>
    <row s="1660" customFormat="1" customHeight="1" ht="18.75" hidden="1">
      <c r="A341" s="1805"/>
      <c r="B341" s="1805"/>
      <c r="C341" s="361" t="s">
        <v>1054</v>
      </c>
      <c r="D341" s="2293"/>
      <c r="E341" s="2038"/>
      <c r="F341" s="2202"/>
      <c r="G341" s="2248"/>
      <c r="H341" s="1517"/>
      <c r="I341" s="646" t="s">
        <v>1053</v>
      </c>
      <c r="J341" s="567"/>
      <c r="K341" s="1517"/>
      <c r="L341" s="193"/>
      <c r="M341" s="329"/>
      <c r="N341" s="322"/>
      <c r="O341" s="1649"/>
      <c r="P341" s="1649"/>
    </row>
    <row s="1660" customFormat="1" customHeight="1" ht="0.75" hidden="1">
      <c r="A342" s="1805"/>
      <c r="B342" s="1805"/>
      <c r="C342" s="361" t="s">
        <v>1064</v>
      </c>
      <c r="D342" s="2293"/>
      <c r="E342" s="2038"/>
      <c r="F342" s="2202"/>
      <c r="G342" s="397"/>
      <c r="H342" s="1517"/>
      <c r="I342" s="646"/>
      <c r="J342" s="567"/>
      <c r="K342" s="1517"/>
      <c r="L342" s="193"/>
      <c r="M342" s="329"/>
      <c r="N342" s="322"/>
      <c r="O342" s="1649"/>
      <c r="P342" s="1649"/>
    </row>
    <row s="1660" customFormat="1" customHeight="1" ht="18.75" hidden="1">
      <c r="A343" s="1805" t="s">
        <v>257</v>
      </c>
      <c r="B343" s="1805" t="s">
        <v>258</v>
      </c>
      <c r="C343" s="361"/>
      <c r="D343" s="2293"/>
      <c r="E343" s="2038"/>
      <c r="F343" s="2202" t="str">
        <f>INDEX(PT_DIFFERENTIATION_VTAR,MATCH(A343,PT_DIFFERENTIATION_VTAR_ID,0))</f>
        <v>Тариф на подключение (технологическое присоединение) к централизованной системе горячего водоснабжения</v>
      </c>
      <c r="G343" s="2248" t="str">
        <f>INDEX(PT_DIFFERENTIATION_NTAR,MATCH(B343,PT_DIFFERENTIATION_NTAR_ID,0))</f>
        <v/>
      </c>
      <c r="H343" s="1887"/>
      <c r="I343" s="1763"/>
      <c r="J343" s="1798"/>
      <c r="K343" s="1803"/>
      <c r="L343" s="1887" t="s">
        <v>303</v>
      </c>
      <c r="M343" s="329"/>
      <c r="N343" s="322"/>
      <c r="O343" s="1649"/>
      <c r="P343" s="1649"/>
    </row>
    <row s="1660" customFormat="1" customHeight="1" ht="18.75" hidden="1">
      <c r="A344" s="1805"/>
      <c r="B344" s="1805"/>
      <c r="C344" s="361" t="s">
        <v>1054</v>
      </c>
      <c r="D344" s="2293"/>
      <c r="E344" s="2038"/>
      <c r="F344" s="2202"/>
      <c r="G344" s="2248"/>
      <c r="H344" s="1517"/>
      <c r="I344" s="646" t="s">
        <v>1053</v>
      </c>
      <c r="J344" s="567"/>
      <c r="K344" s="1517"/>
      <c r="L344" s="193"/>
      <c r="M344" s="329"/>
      <c r="N344" s="322"/>
      <c r="O344" s="1649"/>
      <c r="P344" s="1649"/>
    </row>
    <row s="1660" customFormat="1" customHeight="1" ht="0.75" hidden="1">
      <c r="A345" s="1805"/>
      <c r="B345" s="1805"/>
      <c r="C345" s="361" t="s">
        <v>1064</v>
      </c>
      <c r="D345" s="2293"/>
      <c r="E345" s="2038"/>
      <c r="F345" s="2202"/>
      <c r="G345" s="397"/>
      <c r="H345" s="1517"/>
      <c r="I345" s="646"/>
      <c r="J345" s="567"/>
      <c r="K345" s="1517"/>
      <c r="L345" s="193"/>
      <c r="M345" s="329"/>
      <c r="N345" s="322"/>
      <c r="O345" s="1649"/>
      <c r="P345" s="1649"/>
    </row>
    <row s="1660" customFormat="1" customHeight="1" ht="18.75" hidden="1">
      <c r="A346" s="1805" t="s">
        <v>262</v>
      </c>
      <c r="B346" s="1805" t="s">
        <v>263</v>
      </c>
      <c r="C346" s="361"/>
      <c r="D346" s="2293"/>
      <c r="E346" s="2038"/>
      <c r="F346" s="2202" t="str">
        <f>INDEX(PT_DIFFERENTIATION_VTAR,MATCH(A346,PT_DIFFERENTIATION_VTAR_ID,0))</f>
        <v>Тариф на водоотведение</v>
      </c>
      <c r="G346" s="2248" t="str">
        <f>INDEX(PT_DIFFERENTIATION_NTAR,MATCH(B346,PT_DIFFERENTIATION_NTAR_ID,0))</f>
        <v/>
      </c>
      <c r="H346" s="1887"/>
      <c r="I346" s="1763"/>
      <c r="J346" s="1798"/>
      <c r="K346" s="1803"/>
      <c r="L346" s="1887" t="s">
        <v>303</v>
      </c>
      <c r="M346" s="329"/>
      <c r="N346" s="322"/>
      <c r="O346" s="1649"/>
      <c r="P346" s="1649"/>
    </row>
    <row s="1660" customFormat="1" customHeight="1" ht="18.75" hidden="1">
      <c r="A347" s="1805"/>
      <c r="B347" s="1805"/>
      <c r="C347" s="361" t="s">
        <v>1054</v>
      </c>
      <c r="D347" s="2293"/>
      <c r="E347" s="2038"/>
      <c r="F347" s="2202"/>
      <c r="G347" s="2248"/>
      <c r="H347" s="1517"/>
      <c r="I347" s="646" t="s">
        <v>1053</v>
      </c>
      <c r="J347" s="567"/>
      <c r="K347" s="1517"/>
      <c r="L347" s="193"/>
      <c r="M347" s="329"/>
      <c r="N347" s="322"/>
      <c r="O347" s="1649"/>
      <c r="P347" s="1649"/>
    </row>
    <row s="1660" customFormat="1" customHeight="1" ht="0.75" hidden="1">
      <c r="A348" s="1805"/>
      <c r="B348" s="1805"/>
      <c r="C348" s="361" t="s">
        <v>1064</v>
      </c>
      <c r="D348" s="2293"/>
      <c r="E348" s="2038"/>
      <c r="F348" s="2202"/>
      <c r="G348" s="397"/>
      <c r="H348" s="1517"/>
      <c r="I348" s="646"/>
      <c r="J348" s="567"/>
      <c r="K348" s="1517"/>
      <c r="L348" s="193"/>
      <c r="M348" s="329"/>
      <c r="N348" s="322"/>
      <c r="O348" s="1649"/>
      <c r="P348" s="1649"/>
    </row>
    <row s="1660" customFormat="1" customHeight="1" ht="18.75" hidden="1">
      <c r="A349" s="1805" t="s">
        <v>267</v>
      </c>
      <c r="B349" s="1805" t="s">
        <v>268</v>
      </c>
      <c r="C349" s="361"/>
      <c r="D349" s="2293"/>
      <c r="E349" s="2038"/>
      <c r="F349" s="2202" t="str">
        <f>INDEX(PT_DIFFERENTIATION_VTAR,MATCH(A349,PT_DIFFERENTIATION_VTAR_ID,0))</f>
        <v>Тариф на транспортировку сточных вод</v>
      </c>
      <c r="G349" s="2248" t="str">
        <f>INDEX(PT_DIFFERENTIATION_NTAR,MATCH(B349,PT_DIFFERENTIATION_NTAR_ID,0))</f>
        <v/>
      </c>
      <c r="H349" s="1887"/>
      <c r="I349" s="1763"/>
      <c r="J349" s="1798"/>
      <c r="K349" s="1803"/>
      <c r="L349" s="1887" t="s">
        <v>303</v>
      </c>
      <c r="M349" s="329"/>
      <c r="N349" s="322"/>
      <c r="O349" s="1649"/>
      <c r="P349" s="1649"/>
    </row>
    <row s="1660" customFormat="1" customHeight="1" ht="18.75" hidden="1">
      <c r="A350" s="1805"/>
      <c r="B350" s="1805"/>
      <c r="C350" s="361" t="s">
        <v>1054</v>
      </c>
      <c r="D350" s="2293"/>
      <c r="E350" s="2038"/>
      <c r="F350" s="2202"/>
      <c r="G350" s="2248"/>
      <c r="H350" s="1517"/>
      <c r="I350" s="646" t="s">
        <v>1053</v>
      </c>
      <c r="J350" s="567"/>
      <c r="K350" s="1517"/>
      <c r="L350" s="193"/>
      <c r="M350" s="329"/>
      <c r="N350" s="322"/>
      <c r="O350" s="1649"/>
      <c r="P350" s="1649"/>
    </row>
    <row s="1660" customFormat="1" customHeight="1" ht="0.75" hidden="1">
      <c r="A351" s="1805"/>
      <c r="B351" s="1805"/>
      <c r="C351" s="361" t="s">
        <v>1064</v>
      </c>
      <c r="D351" s="2293"/>
      <c r="E351" s="2038"/>
      <c r="F351" s="2202"/>
      <c r="G351" s="397"/>
      <c r="H351" s="1517"/>
      <c r="I351" s="646"/>
      <c r="J351" s="567"/>
      <c r="K351" s="1517"/>
      <c r="L351" s="193"/>
      <c r="M351" s="329"/>
      <c r="N351" s="322"/>
      <c r="O351" s="1649"/>
      <c r="P351" s="1649"/>
    </row>
    <row s="1660" customFormat="1" customHeight="1" ht="18.75" hidden="1">
      <c r="A352" s="1805" t="s">
        <v>272</v>
      </c>
      <c r="B352" s="1805" t="s">
        <v>273</v>
      </c>
      <c r="C352" s="361"/>
      <c r="D352" s="2293"/>
      <c r="E352" s="2038"/>
      <c r="F352" s="2202" t="str">
        <f>INDEX(PT_DIFFERENTIATION_VTAR,MATCH(A352,PT_DIFFERENTIATION_VTAR_ID,0))</f>
        <v>Тариф на подключение (технологическое присоединение) к централизованной системе водоотведения</v>
      </c>
      <c r="G352" s="2248" t="str">
        <f>INDEX(PT_DIFFERENTIATION_NTAR,MATCH(B352,PT_DIFFERENTIATION_NTAR_ID,0))</f>
        <v/>
      </c>
      <c r="H352" s="1887"/>
      <c r="I352" s="1763"/>
      <c r="J352" s="1798"/>
      <c r="K352" s="1803"/>
      <c r="L352" s="1887" t="s">
        <v>303</v>
      </c>
      <c r="M352" s="329"/>
      <c r="N352" s="322"/>
      <c r="O352" s="1649"/>
      <c r="P352" s="1649"/>
    </row>
    <row s="1660" customFormat="1" customHeight="1" ht="18.75" hidden="1">
      <c r="A353" s="1805"/>
      <c r="B353" s="1805"/>
      <c r="C353" s="361" t="s">
        <v>1054</v>
      </c>
      <c r="D353" s="2293"/>
      <c r="E353" s="2038"/>
      <c r="F353" s="2202"/>
      <c r="G353" s="2248"/>
      <c r="H353" s="1517"/>
      <c r="I353" s="646" t="s">
        <v>1053</v>
      </c>
      <c r="J353" s="567"/>
      <c r="K353" s="1517"/>
      <c r="L353" s="193"/>
      <c r="M353" s="329"/>
      <c r="N353" s="322"/>
      <c r="O353" s="1649"/>
      <c r="P353" s="1649"/>
    </row>
    <row s="1660" customFormat="1" customHeight="1" ht="0.75">
      <c r="A354" s="1805"/>
      <c r="B354" s="1805"/>
      <c r="C354" s="361" t="s">
        <v>1064</v>
      </c>
      <c r="D354" s="2293"/>
      <c r="E354" s="2038"/>
      <c r="F354" s="2202"/>
      <c r="G354" s="397"/>
      <c r="H354" s="1517"/>
      <c r="I354" s="646"/>
      <c r="J354" s="567"/>
      <c r="K354" s="1517"/>
      <c r="L354" s="193"/>
      <c r="M354" s="329"/>
      <c r="N354" s="322"/>
      <c r="O354" s="1649"/>
      <c r="P354" s="1649"/>
    </row>
    <row s="1848" customFormat="1" customHeight="1" ht="3">
      <c r="A355" s="1805"/>
      <c r="B355" s="1805"/>
      <c r="C355" s="1806"/>
      <c r="E355" s="399"/>
      <c r="F355" s="399"/>
      <c r="G355" s="399"/>
      <c r="H355" s="399"/>
      <c r="I355" s="399"/>
      <c r="J355" s="399"/>
      <c r="K355" s="399"/>
      <c r="L355" s="399"/>
      <c r="M355" s="399"/>
      <c r="O355" s="175"/>
      <c r="P355" s="175"/>
    </row>
    <row customHeight="1" ht="24.75">
      <c r="E356" s="181"/>
      <c r="F356" s="2088"/>
      <c r="G356" s="2088"/>
      <c r="H356" s="2088"/>
      <c r="I356" s="2088"/>
      <c r="J356" s="2088"/>
      <c r="K356" s="2088"/>
      <c r="L356" s="2088"/>
      <c r="M356" s="2088"/>
    </row>
  </sheetData>
  <sheetProtection formatColumns="0" formatRows="0" autoFilter="0" sort="0" insertRows="0" insertColumns="1" deleteRows="0" deleteColumns="0"/>
  <mergeCells count="428">
    <mergeCell ref="G340:G341"/>
    <mergeCell ref="G343:G344"/>
    <mergeCell ref="G346:G347"/>
    <mergeCell ref="G349:G350"/>
    <mergeCell ref="G352:G353"/>
    <mergeCell ref="G290:G291"/>
    <mergeCell ref="G293:G294"/>
    <mergeCell ref="G302:G303"/>
    <mergeCell ref="G305:G306"/>
    <mergeCell ref="G310:G311"/>
    <mergeCell ref="G313:G314"/>
    <mergeCell ref="G316:G317"/>
    <mergeCell ref="G319:G320"/>
    <mergeCell ref="G322:G323"/>
    <mergeCell ref="G95:G96"/>
    <mergeCell ref="G104:G105"/>
    <mergeCell ref="G107:G108"/>
    <mergeCell ref="G112:G113"/>
    <mergeCell ref="G115:G116"/>
    <mergeCell ref="G118:G119"/>
    <mergeCell ref="G121:G122"/>
    <mergeCell ref="G124:G125"/>
    <mergeCell ref="G127:G128"/>
    <mergeCell ref="G65:G66"/>
    <mergeCell ref="G68:G69"/>
    <mergeCell ref="G71:G72"/>
    <mergeCell ref="G74:G75"/>
    <mergeCell ref="G77:G78"/>
    <mergeCell ref="G80:G81"/>
    <mergeCell ref="G83:G84"/>
    <mergeCell ref="G86:G87"/>
    <mergeCell ref="G92:G93"/>
    <mergeCell ref="D352:D354"/>
    <mergeCell ref="E352:E354"/>
    <mergeCell ref="F352:F354"/>
    <mergeCell ref="M290:M293"/>
    <mergeCell ref="D346:D348"/>
    <mergeCell ref="E346:E348"/>
    <mergeCell ref="F346:F348"/>
    <mergeCell ref="D349:D351"/>
    <mergeCell ref="E349:E351"/>
    <mergeCell ref="F349:F351"/>
    <mergeCell ref="D340:D342"/>
    <mergeCell ref="E340:E342"/>
    <mergeCell ref="F340:F342"/>
    <mergeCell ref="D343:D345"/>
    <mergeCell ref="E343:E345"/>
    <mergeCell ref="F343:F345"/>
    <mergeCell ref="D334:D336"/>
    <mergeCell ref="E334:E336"/>
    <mergeCell ref="F334:F336"/>
    <mergeCell ref="D337:D339"/>
    <mergeCell ref="E337:E339"/>
    <mergeCell ref="F337:F339"/>
    <mergeCell ref="D328:D330"/>
    <mergeCell ref="E328:E330"/>
    <mergeCell ref="F328:F330"/>
    <mergeCell ref="D331:D333"/>
    <mergeCell ref="E331:E333"/>
    <mergeCell ref="F331:F333"/>
    <mergeCell ref="G328:G329"/>
    <mergeCell ref="G331:G332"/>
    <mergeCell ref="G334:G335"/>
    <mergeCell ref="G337:G338"/>
    <mergeCell ref="F305:F309"/>
    <mergeCell ref="D322:D324"/>
    <mergeCell ref="E322:E324"/>
    <mergeCell ref="F322:F324"/>
    <mergeCell ref="D325:D327"/>
    <mergeCell ref="E325:E327"/>
    <mergeCell ref="F325:F327"/>
    <mergeCell ref="D316:D318"/>
    <mergeCell ref="E316:E318"/>
    <mergeCell ref="F316:F318"/>
    <mergeCell ref="D319:D321"/>
    <mergeCell ref="E319:E321"/>
    <mergeCell ref="F319:F321"/>
    <mergeCell ref="G325:G326"/>
    <mergeCell ref="G277:G278"/>
    <mergeCell ref="G280:G281"/>
    <mergeCell ref="G283:G284"/>
    <mergeCell ref="G286:G287"/>
    <mergeCell ref="D271:D273"/>
    <mergeCell ref="E271:E273"/>
    <mergeCell ref="F271:F273"/>
    <mergeCell ref="D274:D276"/>
    <mergeCell ref="E274:E276"/>
    <mergeCell ref="F274:F276"/>
    <mergeCell ref="G274:G275"/>
    <mergeCell ref="D283:D285"/>
    <mergeCell ref="E283:E285"/>
    <mergeCell ref="F283:F285"/>
    <mergeCell ref="D286:D288"/>
    <mergeCell ref="E286:E288"/>
    <mergeCell ref="F286:F288"/>
    <mergeCell ref="D277:D279"/>
    <mergeCell ref="E277:E279"/>
    <mergeCell ref="F277:F279"/>
    <mergeCell ref="D280:D282"/>
    <mergeCell ref="E280:E282"/>
    <mergeCell ref="F280:F282"/>
    <mergeCell ref="D265:D267"/>
    <mergeCell ref="E265:E267"/>
    <mergeCell ref="F265:F267"/>
    <mergeCell ref="D268:D270"/>
    <mergeCell ref="E268:E270"/>
    <mergeCell ref="F268:F270"/>
    <mergeCell ref="G265:G266"/>
    <mergeCell ref="G268:G269"/>
    <mergeCell ref="G271:G272"/>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39:D243"/>
    <mergeCell ref="E239:E243"/>
    <mergeCell ref="F239:F243"/>
    <mergeCell ref="D244:D246"/>
    <mergeCell ref="E244:E246"/>
    <mergeCell ref="F244:F246"/>
    <mergeCell ref="G239:G240"/>
    <mergeCell ref="G244:G245"/>
    <mergeCell ref="G247:G248"/>
    <mergeCell ref="G214:G215"/>
    <mergeCell ref="G220:G221"/>
    <mergeCell ref="G224:G225"/>
    <mergeCell ref="G227:G228"/>
    <mergeCell ref="G236:G237"/>
    <mergeCell ref="D214:D216"/>
    <mergeCell ref="E214:E216"/>
    <mergeCell ref="F214:F216"/>
    <mergeCell ref="D217:D219"/>
    <mergeCell ref="E217:E219"/>
    <mergeCell ref="F217:F219"/>
    <mergeCell ref="G217:G218"/>
    <mergeCell ref="D227:D235"/>
    <mergeCell ref="E227:E235"/>
    <mergeCell ref="F227:F235"/>
    <mergeCell ref="D236:D238"/>
    <mergeCell ref="E236:E238"/>
    <mergeCell ref="F236:F238"/>
    <mergeCell ref="D220:D222"/>
    <mergeCell ref="E220:E222"/>
    <mergeCell ref="F220:F222"/>
    <mergeCell ref="D224:D226"/>
    <mergeCell ref="E224:E226"/>
    <mergeCell ref="F224:F226"/>
    <mergeCell ref="E199:E201"/>
    <mergeCell ref="F199:F201"/>
    <mergeCell ref="D208:D210"/>
    <mergeCell ref="E208:E210"/>
    <mergeCell ref="F208:F210"/>
    <mergeCell ref="D211:D213"/>
    <mergeCell ref="E211:E213"/>
    <mergeCell ref="F211:F213"/>
    <mergeCell ref="G208:G209"/>
    <mergeCell ref="G211:G212"/>
    <mergeCell ref="G184:G185"/>
    <mergeCell ref="G187:G188"/>
    <mergeCell ref="G190:G191"/>
    <mergeCell ref="G196:G197"/>
    <mergeCell ref="G199:G200"/>
    <mergeCell ref="G202:G203"/>
    <mergeCell ref="G205:G206"/>
    <mergeCell ref="D190:D192"/>
    <mergeCell ref="E190:E192"/>
    <mergeCell ref="F190:F192"/>
    <mergeCell ref="D193:D195"/>
    <mergeCell ref="E193:E195"/>
    <mergeCell ref="F193:F195"/>
    <mergeCell ref="G193:G194"/>
    <mergeCell ref="D202:D204"/>
    <mergeCell ref="E202:E204"/>
    <mergeCell ref="F202:F204"/>
    <mergeCell ref="D205:D207"/>
    <mergeCell ref="E205:E207"/>
    <mergeCell ref="F205:F207"/>
    <mergeCell ref="D196:D198"/>
    <mergeCell ref="E196:E198"/>
    <mergeCell ref="F196:F198"/>
    <mergeCell ref="D199:D201"/>
    <mergeCell ref="E170:E172"/>
    <mergeCell ref="F170:F172"/>
    <mergeCell ref="D173:D177"/>
    <mergeCell ref="E173:E177"/>
    <mergeCell ref="F173:F177"/>
    <mergeCell ref="D184:D186"/>
    <mergeCell ref="E184:E186"/>
    <mergeCell ref="F184:F186"/>
    <mergeCell ref="D187:D189"/>
    <mergeCell ref="E187:E189"/>
    <mergeCell ref="F187:F189"/>
    <mergeCell ref="G181:G182"/>
    <mergeCell ref="D161:D169"/>
    <mergeCell ref="E161:E169"/>
    <mergeCell ref="F161:F169"/>
    <mergeCell ref="D151:D153"/>
    <mergeCell ref="E151:E153"/>
    <mergeCell ref="F151:F153"/>
    <mergeCell ref="D154:D156"/>
    <mergeCell ref="E154:E156"/>
    <mergeCell ref="F154:F156"/>
    <mergeCell ref="D158:D160"/>
    <mergeCell ref="E158:E160"/>
    <mergeCell ref="F158:F160"/>
    <mergeCell ref="G151:G152"/>
    <mergeCell ref="G154:G155"/>
    <mergeCell ref="G158:G159"/>
    <mergeCell ref="G161:G162"/>
    <mergeCell ref="D178:D180"/>
    <mergeCell ref="E178:E180"/>
    <mergeCell ref="F178:F180"/>
    <mergeCell ref="D181:D183"/>
    <mergeCell ref="E181:E183"/>
    <mergeCell ref="F181:F183"/>
    <mergeCell ref="D170:D172"/>
    <mergeCell ref="D145:D147"/>
    <mergeCell ref="E145:E147"/>
    <mergeCell ref="F145:F147"/>
    <mergeCell ref="D148:D150"/>
    <mergeCell ref="E148:E150"/>
    <mergeCell ref="F148:F150"/>
    <mergeCell ref="D139:D141"/>
    <mergeCell ref="E139:E141"/>
    <mergeCell ref="F139:F141"/>
    <mergeCell ref="D142:D144"/>
    <mergeCell ref="E142:E144"/>
    <mergeCell ref="F142:F144"/>
    <mergeCell ref="D127:D129"/>
    <mergeCell ref="E127:E129"/>
    <mergeCell ref="F127: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21:D123"/>
    <mergeCell ref="E121:E123"/>
    <mergeCell ref="F121:F123"/>
    <mergeCell ref="D124:D126"/>
    <mergeCell ref="E124:E126"/>
    <mergeCell ref="F124:F126"/>
    <mergeCell ref="D115:D117"/>
    <mergeCell ref="E115:E117"/>
    <mergeCell ref="F115:F117"/>
    <mergeCell ref="D118:D120"/>
    <mergeCell ref="E118:E120"/>
    <mergeCell ref="F118:F120"/>
    <mergeCell ref="D77:D79"/>
    <mergeCell ref="E77:E79"/>
    <mergeCell ref="F77:F79"/>
    <mergeCell ref="F107:F111"/>
    <mergeCell ref="D112:D114"/>
    <mergeCell ref="E112:E114"/>
    <mergeCell ref="F112:F114"/>
    <mergeCell ref="D86:D88"/>
    <mergeCell ref="E86:E88"/>
    <mergeCell ref="F86:F88"/>
    <mergeCell ref="D92:D94"/>
    <mergeCell ref="E92:E94"/>
    <mergeCell ref="F92:F94"/>
    <mergeCell ref="D107:D111"/>
    <mergeCell ref="E107:E111"/>
    <mergeCell ref="F89:L89"/>
    <mergeCell ref="H90:I90"/>
    <mergeCell ref="F91:L91"/>
    <mergeCell ref="D80:D82"/>
    <mergeCell ref="E80:E82"/>
    <mergeCell ref="D83:D85"/>
    <mergeCell ref="E83:E85"/>
    <mergeCell ref="D104:D106"/>
    <mergeCell ref="E104:E106"/>
    <mergeCell ref="D53:D55"/>
    <mergeCell ref="E53:E55"/>
    <mergeCell ref="F53:F55"/>
    <mergeCell ref="D68:D70"/>
    <mergeCell ref="E68:E70"/>
    <mergeCell ref="F68:F70"/>
    <mergeCell ref="D71:D73"/>
    <mergeCell ref="E71:E73"/>
    <mergeCell ref="F71:F73"/>
    <mergeCell ref="D62:D64"/>
    <mergeCell ref="E62:E64"/>
    <mergeCell ref="F62:F64"/>
    <mergeCell ref="D65:D67"/>
    <mergeCell ref="E65:E67"/>
    <mergeCell ref="F65:F67"/>
    <mergeCell ref="D56:D58"/>
    <mergeCell ref="E56:E58"/>
    <mergeCell ref="D59:D61"/>
    <mergeCell ref="E59:E61"/>
    <mergeCell ref="G53:G54"/>
    <mergeCell ref="G56:G57"/>
    <mergeCell ref="G59:G60"/>
    <mergeCell ref="G62:G63"/>
    <mergeCell ref="M224:M227"/>
    <mergeCell ref="M92:M95"/>
    <mergeCell ref="F157:L157"/>
    <mergeCell ref="M158:M161"/>
    <mergeCell ref="F223:L223"/>
    <mergeCell ref="F56:F58"/>
    <mergeCell ref="F59:F61"/>
    <mergeCell ref="F80:F82"/>
    <mergeCell ref="F83:F85"/>
    <mergeCell ref="F95:F103"/>
    <mergeCell ref="F104:F106"/>
    <mergeCell ref="M24:M88"/>
    <mergeCell ref="G50:G51"/>
    <mergeCell ref="G139:G140"/>
    <mergeCell ref="G142:G143"/>
    <mergeCell ref="G145:G146"/>
    <mergeCell ref="G148:G149"/>
    <mergeCell ref="G170:G171"/>
    <mergeCell ref="G173:G174"/>
    <mergeCell ref="G178:G179"/>
    <mergeCell ref="D74:D76"/>
    <mergeCell ref="E74:E76"/>
    <mergeCell ref="F74:F76"/>
    <mergeCell ref="F356:M356"/>
    <mergeCell ref="F289:L289"/>
    <mergeCell ref="D290:D292"/>
    <mergeCell ref="E290:E292"/>
    <mergeCell ref="F290:F292"/>
    <mergeCell ref="D293:D301"/>
    <mergeCell ref="E293:E301"/>
    <mergeCell ref="F293:F301"/>
    <mergeCell ref="D302:D304"/>
    <mergeCell ref="D310:D312"/>
    <mergeCell ref="E310:E312"/>
    <mergeCell ref="F310:F312"/>
    <mergeCell ref="D313:D315"/>
    <mergeCell ref="E313:E315"/>
    <mergeCell ref="F313:F315"/>
    <mergeCell ref="E302:E304"/>
    <mergeCell ref="F302:F304"/>
    <mergeCell ref="D305:D309"/>
    <mergeCell ref="E305:E309"/>
    <mergeCell ref="D95:D103"/>
    <mergeCell ref="E95:E103"/>
    <mergeCell ref="D50:D52"/>
    <mergeCell ref="E50:E52"/>
    <mergeCell ref="F50:F52"/>
    <mergeCell ref="D27:D35"/>
    <mergeCell ref="E27:E35"/>
    <mergeCell ref="F27:F35"/>
    <mergeCell ref="D36:D38"/>
    <mergeCell ref="E36:E38"/>
    <mergeCell ref="F36:F38"/>
    <mergeCell ref="D39:D43"/>
    <mergeCell ref="E39:E43"/>
    <mergeCell ref="F39:F43"/>
    <mergeCell ref="G27:G28"/>
    <mergeCell ref="G36:G37"/>
    <mergeCell ref="G39:G40"/>
    <mergeCell ref="G44:G45"/>
    <mergeCell ref="G47:G48"/>
    <mergeCell ref="D44:D46"/>
    <mergeCell ref="E44:E46"/>
    <mergeCell ref="F44:F46"/>
    <mergeCell ref="D47:D49"/>
    <mergeCell ref="E47:E49"/>
    <mergeCell ref="F47:F49"/>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1:G42"/>
    <mergeCell ref="G109:G110"/>
    <mergeCell ref="G175:G176"/>
    <mergeCell ref="G241:G242"/>
    <mergeCell ref="G307:G308"/>
    <mergeCell ref="G29:G30"/>
    <mergeCell ref="G97:G98"/>
    <mergeCell ref="G163:G164"/>
    <mergeCell ref="G229:G230"/>
    <mergeCell ref="G295:G296"/>
    <mergeCell ref="G31:G32"/>
    <mergeCell ref="G99:G100"/>
    <mergeCell ref="G165:G166"/>
    <mergeCell ref="G231:G232"/>
    <mergeCell ref="G297:G298"/>
    <mergeCell ref="G33:G34"/>
    <mergeCell ref="G101:G102"/>
    <mergeCell ref="G167:G168"/>
    <mergeCell ref="G233:G234"/>
    <mergeCell ref="G299:G300"/>
  </mergeCells>
  <dataValidations count="4">
    <dataValidation type="decimal" allowBlank="1" showErrorMessage="1" errorTitle="Ошибка" error="Допускается ввод только действительных чисел!" sqref="K224 K227 K236 K239 K244 K247 K250 K253 K256 K259 K262 K265 K268 K271 K274 K277 K280 K283 K10 K92 K151 K148 K145 K142 K139 K136 K133 K130 K127 K124 K121 K118 K115 K112 K107 K104 K95 K158 K154 K161 K170 K173 K178 K181 K184 K187 K190 K193 K196 K199 K202 K208 K211 K214 K217 K220 K205 K286 K290 K293 K302 K305 K310 K313 K316 K319 K322 K325 K328 K331 K334 K337 K340 K343 K346 K349 K352 K5 K109 K175 K241 K307 K97 K163 K229 K295 K99 K165 K231 K297 K101 K167 K233 K29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M159 M224:M225 M23 M92:M93 M290:M29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7:J27 I36:J36 I39:J39 I44:J44 I50:J50 I53:J53 I56:J56 I59:J59 I62:J62 I65:J65 I68:J68 I71:J71 I74:J74 I77:J77 I80:J80 I83:J83 I224:J224 I227:J227 I236:J236 I239:J239 I244:J244 I247:J247 I250:J250 I253:J253 I256:J256 I259:J259 I262:J262 I265:J265 I268:J268 I271:J271 I274:J274 I277:J277 I280:J280 I8:J8 I86:J86 I154:J154 I95:J95 I104:J104 I107:J107 I112:J112 I115:J115 I118:J118 I121:J121 I124:J124 I127:J127 I130:J130 I133:J133 I136:J136 I139:J139 I142:J142 I145:J145 I148:J148 I151:J151 I158:J158 I92:J92 I161:J161 I170:J170 I173:J173 I178:J178 I181:J181 I184:J184 I187:J187 I190:J190 I193:J193 I196:J196 I199:J199 I202:J202 I208:J208 I211:J211 I214:J214 I217:J217 I220:J220 I205:J205 I283:J283 I286:J286 I290:J290 I293:J293 I302:J302 I305:J305 I310:J310 I313:J313 I316:J316 I319:J319 I322:J322 I325:J325 I328:J328 I331:J331 I334:J334 I337:J337 I340:J340 I343:J343 I346:J346 I349:J349 I352:J352 I2:J2 I5:J5 I41 J41 I109 J109 I175 J175 I241 J241 I307 J307 I29 J29 I97 J97 I163 J163 I229 J229 I295 J295 I31 J31 I99 J99 I165 J165 I231 J231 I297 J297 I33 J33 I101 J101 I167 J167 I233 J233 I299 J29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84381-570F-8471-9FC3-115A4E67818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182</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«РИР» Филиал в г. Северске</v>
      </c>
      <c r="E6" s="2282"/>
      <c r="F6" s="2282"/>
      <c r="G6" s="2283"/>
      <c r="H6" s="245"/>
      <c r="J6" s="1649"/>
      <c r="K6" s="1649"/>
    </row>
    <row customHeight="1" ht="14.25">
      <c r="C7" s="368"/>
      <c r="D7" s="353"/>
      <c r="E7" s="386"/>
      <c r="F7" s="386"/>
      <c r="G7" s="747"/>
      <c r="H7" s="172"/>
    </row>
    <row customHeight="1" ht="14.25">
      <c r="C8" s="368"/>
      <c r="D8" s="2044" t="s">
        <v>297</v>
      </c>
      <c r="E8" s="2044"/>
      <c r="F8" s="2044"/>
      <c r="G8" s="2044"/>
      <c r="H8" s="2284" t="s">
        <v>298</v>
      </c>
    </row>
    <row customHeight="1" ht="14.25">
      <c r="C9" s="368"/>
      <c r="D9" s="383" t="s">
        <v>87</v>
      </c>
      <c r="E9" s="88" t="s">
        <v>299</v>
      </c>
      <c r="F9" s="88" t="s">
        <v>300</v>
      </c>
      <c r="G9" s="88" t="s">
        <v>389</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1065</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1030</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33E46-FCDE-8997-8606-3357FEDD554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1066</v>
      </c>
      <c r="E5" s="2067"/>
      <c r="F5" s="2067"/>
      <c r="G5" s="2067"/>
      <c r="H5" s="2067"/>
      <c r="I5" s="2067"/>
      <c r="J5" s="2067"/>
    </row>
    <row customHeight="1" ht="15">
      <c r="C6" s="156"/>
      <c r="D6" s="2035" t="str">
        <f>IF(org=0,"Не определено",org)</f>
        <v>АО «РИР» Филиал в г. Северске</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298</v>
      </c>
    </row>
    <row s="1660" customFormat="1" customHeight="1" ht="15">
      <c r="A10" s="754"/>
      <c r="C10" s="156"/>
      <c r="D10" s="706"/>
      <c r="E10" s="2195" t="s">
        <v>557</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558</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297</v>
      </c>
      <c r="E12" s="2198"/>
      <c r="F12" s="2198"/>
      <c r="G12" s="881"/>
      <c r="H12" s="881"/>
      <c r="I12" s="881"/>
      <c r="J12" s="881"/>
      <c r="K12" s="2018"/>
      <c r="U12" s="670"/>
    </row>
    <row customHeight="1" ht="33.75">
      <c r="C13" s="156"/>
      <c r="D13" s="799" t="s">
        <v>87</v>
      </c>
      <c r="E13" s="801" t="s">
        <v>299</v>
      </c>
      <c r="F13" s="801" t="s">
        <v>559</v>
      </c>
      <c r="G13" s="802" t="s">
        <v>300</v>
      </c>
      <c r="H13" s="801" t="s">
        <v>389</v>
      </c>
      <c r="I13" s="802" t="s">
        <v>300</v>
      </c>
      <c r="J13" s="801" t="s">
        <v>389</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716</v>
      </c>
      <c r="F15" s="517" t="s">
        <v>717</v>
      </c>
      <c r="G15" s="673"/>
      <c r="H15" s="673"/>
      <c r="I15" s="673"/>
      <c r="J15" s="673"/>
      <c r="K15" s="270" t="s">
        <v>718</v>
      </c>
    </row>
    <row customHeight="1" ht="22.5" hidden="1">
      <c r="A16" s="501"/>
      <c r="C16" s="522"/>
      <c r="D16" s="517">
        <v>2</v>
      </c>
      <c r="E16" s="260" t="s">
        <v>719</v>
      </c>
      <c r="F16" s="517" t="s">
        <v>720</v>
      </c>
      <c r="G16" s="673"/>
      <c r="H16" s="673"/>
      <c r="I16" s="673"/>
      <c r="J16" s="673"/>
      <c r="K16" s="270" t="s">
        <v>721</v>
      </c>
    </row>
    <row customHeight="1" ht="123.75" hidden="1">
      <c r="A17" s="501"/>
      <c r="C17" s="522"/>
      <c r="D17" s="517">
        <v>3</v>
      </c>
      <c r="E17" s="260" t="s">
        <v>1067</v>
      </c>
      <c r="F17" s="517" t="s">
        <v>303</v>
      </c>
      <c r="G17" s="673"/>
      <c r="H17" s="673"/>
      <c r="I17" s="673"/>
      <c r="J17" s="673"/>
      <c r="K17" s="270" t="s">
        <v>1068</v>
      </c>
    </row>
    <row customHeight="1" ht="45">
      <c r="A18" s="501"/>
      <c r="C18" s="522"/>
      <c r="D18" s="517">
        <v>4</v>
      </c>
      <c r="E18" s="260" t="s">
        <v>722</v>
      </c>
      <c r="F18" s="517" t="s">
        <v>303</v>
      </c>
      <c r="G18" s="803" t="s">
        <v>303</v>
      </c>
      <c r="H18" s="804" t="s">
        <v>303</v>
      </c>
      <c r="I18" s="517" t="s">
        <v>303</v>
      </c>
      <c r="J18" s="574" t="s">
        <v>303</v>
      </c>
      <c r="K18" s="270" t="s">
        <v>1069</v>
      </c>
    </row>
    <row customHeight="1" ht="33.75">
      <c r="A19" s="501"/>
      <c r="C19" s="522"/>
      <c r="D19" s="535" t="s">
        <v>660</v>
      </c>
      <c r="E19" s="555" t="s">
        <v>724</v>
      </c>
      <c r="F19" s="517" t="s">
        <v>725</v>
      </c>
      <c r="G19" s="811"/>
      <c r="H19" s="86"/>
      <c r="I19" s="811"/>
      <c r="J19" s="812"/>
      <c r="K19" s="674"/>
    </row>
    <row customHeight="1" ht="33.75">
      <c r="A20" s="501"/>
      <c r="C20" s="522"/>
      <c r="D20" s="535" t="s">
        <v>703</v>
      </c>
      <c r="E20" s="555" t="s">
        <v>726</v>
      </c>
      <c r="F20" s="517" t="s">
        <v>727</v>
      </c>
      <c r="G20" s="811"/>
      <c r="H20" s="86"/>
      <c r="I20" s="811"/>
      <c r="J20" s="86"/>
      <c r="K20" s="674"/>
    </row>
    <row customHeight="1" ht="45">
      <c r="A21" s="501"/>
      <c r="C21" s="522"/>
      <c r="D21" s="535" t="s">
        <v>706</v>
      </c>
      <c r="E21" s="555" t="s">
        <v>728</v>
      </c>
      <c r="F21" s="517" t="s">
        <v>564</v>
      </c>
      <c r="G21" s="675"/>
      <c r="H21" s="86"/>
      <c r="I21" s="675"/>
      <c r="J21" s="86"/>
      <c r="K21" s="674"/>
    </row>
    <row customHeight="1" ht="67.5" hidden="1">
      <c r="A22" s="501"/>
      <c r="C22" s="522"/>
      <c r="D22" s="517">
        <v>5</v>
      </c>
      <c r="E22" s="260" t="s">
        <v>1070</v>
      </c>
      <c r="F22" s="517" t="s">
        <v>551</v>
      </c>
      <c r="G22" s="676"/>
      <c r="H22" s="677"/>
      <c r="I22" s="676"/>
      <c r="J22" s="677"/>
      <c r="K22" s="270" t="s">
        <v>1071</v>
      </c>
    </row>
    <row customHeight="1" ht="33.75" hidden="1">
      <c r="C23" s="447"/>
      <c r="D23" s="517">
        <v>6</v>
      </c>
      <c r="E23" s="260" t="s">
        <v>1072</v>
      </c>
      <c r="F23" s="517" t="s">
        <v>1073</v>
      </c>
      <c r="G23" s="676"/>
      <c r="H23" s="676"/>
      <c r="I23" s="676"/>
      <c r="J23" s="676"/>
      <c r="K23" s="270" t="s">
        <v>1074</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9C914-DC4B-B92F-A4F3-5940B001054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1075</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297</v>
      </c>
      <c r="E8" s="2044"/>
      <c r="F8" s="2044"/>
      <c r="G8" s="2044"/>
      <c r="H8" s="2044"/>
      <c r="I8" s="2044" t="s">
        <v>298</v>
      </c>
    </row>
    <row customHeight="1" ht="27.75">
      <c r="D9" s="2044" t="s">
        <v>87</v>
      </c>
      <c r="E9" s="2044" t="s">
        <v>1076</v>
      </c>
      <c r="F9" s="2044"/>
      <c r="G9" s="2044"/>
      <c r="H9" s="2044"/>
      <c r="I9" s="2044"/>
    </row>
    <row customHeight="1" ht="22.5">
      <c r="D10" s="2044"/>
      <c r="E10" s="107" t="s">
        <v>1077</v>
      </c>
      <c r="F10" s="107" t="s">
        <v>1078</v>
      </c>
      <c r="G10" s="107" t="s">
        <v>1079</v>
      </c>
      <c r="H10" s="107" t="s">
        <v>389</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1080</v>
      </c>
      <c r="K12" s="251"/>
      <c r="L12" s="252"/>
    </row>
    <row customHeight="1" ht="15">
      <c r="A13" s="101"/>
      <c r="B13" s="101"/>
      <c r="C13" s="101"/>
      <c r="D13" s="89"/>
      <c r="E13" s="110" t="s">
        <v>468</v>
      </c>
      <c r="F13" s="109"/>
      <c r="G13" s="109"/>
      <c r="H13" s="193"/>
      <c r="I13" s="1999"/>
    </row>
    <row customHeight="1" ht="3">
      <c r="A14" s="101"/>
      <c r="B14" s="101"/>
      <c r="C14" s="101"/>
    </row>
    <row customHeight="1" ht="27.75">
      <c r="E15" s="2296" t="s">
        <v>1081</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07B63-5A9A-411A-A4BC-BDB919D7EBB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1082</v>
      </c>
      <c r="E7" s="2298"/>
      <c r="F7" s="246"/>
    </row>
    <row customHeight="1" ht="3">
      <c r="C8" s="71"/>
      <c r="D8" s="51"/>
      <c r="E8" s="51"/>
    </row>
    <row customHeight="1" ht="15.75">
      <c r="C9" s="71"/>
      <c r="D9" s="85" t="s">
        <v>87</v>
      </c>
      <c r="E9" s="239" t="s">
        <v>1083</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1084</v>
      </c>
    </row>
    <row customHeight="1" ht="3"/>
    <row customHeight="1" ht="22.5">
      <c r="C15" s="117"/>
      <c r="D15" s="2299" t="s">
        <v>1085</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D5B6F-BEA5-C2EA-5181-2A333224F7F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296</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Томская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297</v>
      </c>
      <c r="E9" s="2039"/>
      <c r="F9" s="2039"/>
      <c r="G9" s="2043" t="s">
        <v>298</v>
      </c>
    </row>
    <row customHeight="1" ht="11.25">
      <c r="A10" s="498"/>
      <c r="B10" s="498"/>
      <c r="C10" s="453"/>
      <c r="D10" s="1491" t="s">
        <v>87</v>
      </c>
      <c r="E10" s="1493" t="s">
        <v>299</v>
      </c>
      <c r="F10" s="1493" t="s">
        <v>300</v>
      </c>
      <c r="G10" s="2044"/>
    </row>
    <row customHeight="1" ht="0.75">
      <c r="A11" s="498"/>
      <c r="B11" s="498"/>
      <c r="C11" s="453"/>
      <c r="D11" s="460"/>
      <c r="E11" s="460"/>
      <c r="F11" s="460"/>
      <c r="G11" s="460"/>
    </row>
    <row customHeight="1" ht="22.5">
      <c r="A12" s="498"/>
      <c r="B12" s="498"/>
      <c r="C12" s="453"/>
      <c r="D12" s="1537">
        <v>1</v>
      </c>
      <c r="E12" s="470" t="s">
        <v>1086</v>
      </c>
      <c r="F12" s="1884" t="str">
        <f>IF(org="","",org)</f>
        <v>АО «РИР» Филиал в г. Северске</v>
      </c>
      <c r="G12" s="470" t="s">
        <v>1087</v>
      </c>
      <c r="H12" s="1550"/>
    </row>
    <row customHeight="1" ht="18.75">
      <c r="A13" s="498"/>
      <c r="B13" s="498"/>
      <c r="C13" s="453"/>
      <c r="D13" s="1537">
        <v>2</v>
      </c>
      <c r="E13" s="1544" t="s">
        <v>1088</v>
      </c>
      <c r="F13" s="1538" t="s">
        <v>303</v>
      </c>
      <c r="G13" s="470"/>
      <c r="H13" s="1550"/>
    </row>
    <row customHeight="1" ht="18.75">
      <c r="A14" s="498"/>
      <c r="B14" s="498"/>
      <c r="C14" s="453"/>
      <c r="D14" s="1540" t="s">
        <v>615</v>
      </c>
      <c r="E14" s="1541" t="s">
        <v>1089</v>
      </c>
      <c r="F14" s="1543"/>
      <c r="G14" s="1542" t="s">
        <v>1090</v>
      </c>
      <c r="H14" s="1550"/>
    </row>
    <row customHeight="1" ht="18.75">
      <c r="A15" s="498"/>
      <c r="B15" s="498"/>
      <c r="C15" s="453"/>
      <c r="D15" s="1540" t="s">
        <v>304</v>
      </c>
      <c r="E15" s="1541" t="s">
        <v>1091</v>
      </c>
      <c r="F15" s="1543"/>
      <c r="G15" s="1542" t="s">
        <v>1092</v>
      </c>
      <c r="H15" s="1550"/>
    </row>
    <row customHeight="1" ht="36.75">
      <c r="A16" s="498"/>
      <c r="B16" s="498"/>
      <c r="C16" s="453"/>
      <c r="D16" s="1540" t="s">
        <v>307</v>
      </c>
      <c r="E16" s="1539" t="s">
        <v>1093</v>
      </c>
      <c r="F16" s="1548"/>
      <c r="G16" s="470" t="s">
        <v>1094</v>
      </c>
      <c r="H16" s="1550"/>
    </row>
    <row customHeight="1" ht="45">
      <c r="A17" s="498"/>
      <c r="B17" s="498"/>
      <c r="C17" s="453"/>
      <c r="D17" s="1537">
        <v>3</v>
      </c>
      <c r="E17" s="1544" t="s">
        <v>1095</v>
      </c>
      <c r="F17" s="1543"/>
      <c r="G17" s="470" t="s">
        <v>1096</v>
      </c>
      <c r="H17" s="1550"/>
    </row>
    <row customHeight="1" ht="45">
      <c r="A18" s="1492">
        <v>1</v>
      </c>
      <c r="B18" s="498"/>
      <c r="C18" s="1494"/>
      <c r="D18" s="1537" t="s">
        <v>90</v>
      </c>
      <c r="E18" s="1544" t="s">
        <v>1097</v>
      </c>
      <c r="F18" s="1543"/>
      <c r="G18" s="470" t="s">
        <v>1096</v>
      </c>
      <c r="H18" s="1550"/>
      <c r="I18" s="846"/>
    </row>
    <row customHeight="1" ht="22.5">
      <c r="A19" s="498"/>
      <c r="B19" s="498"/>
      <c r="C19" s="453"/>
      <c r="D19" s="1537" t="s">
        <v>110</v>
      </c>
      <c r="E19" s="1544" t="s">
        <v>1098</v>
      </c>
      <c r="F19" s="1538" t="s">
        <v>303</v>
      </c>
      <c r="G19" s="2300" t="s">
        <v>1099</v>
      </c>
      <c r="H19" s="471"/>
    </row>
    <row s="1547" customFormat="1" customHeight="1" ht="5.25" hidden="1">
      <c r="A20" s="498"/>
      <c r="B20" s="498"/>
      <c r="C20" s="1546"/>
      <c r="D20" s="1545" t="s">
        <v>1023</v>
      </c>
      <c r="E20" s="1009"/>
      <c r="F20" s="1008"/>
      <c r="G20" s="2301"/>
    </row>
    <row customHeight="1" ht="15">
      <c r="A21" s="498"/>
      <c r="B21" s="498"/>
      <c r="C21" s="453"/>
      <c r="D21" s="463"/>
      <c r="E21" s="412" t="s">
        <v>338</v>
      </c>
      <c r="F21" s="465"/>
      <c r="G21" s="2302"/>
      <c r="H21" s="1550"/>
    </row>
    <row s="497" customFormat="1" customHeight="1" ht="24.75">
      <c r="A22" s="498"/>
      <c r="B22" s="498"/>
      <c r="C22" s="498"/>
      <c r="D22" s="1537" t="s">
        <v>91</v>
      </c>
      <c r="E22" s="470" t="s">
        <v>1100</v>
      </c>
      <c r="F22" s="1543"/>
      <c r="G22" s="470" t="s">
        <v>1101</v>
      </c>
      <c r="H22" s="1549"/>
    </row>
    <row s="497" customFormat="1" customHeight="1" ht="18.75">
      <c r="A23" s="498"/>
      <c r="B23" s="498"/>
      <c r="C23" s="498"/>
      <c r="D23" s="1537" t="s">
        <v>92</v>
      </c>
      <c r="E23" s="1544" t="s">
        <v>1102</v>
      </c>
      <c r="F23" s="1548"/>
      <c r="G23" s="470" t="s">
        <v>1103</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61077-01A3-80EC-8D37-14B4159ED803}"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297</v>
      </c>
      <c r="F7" s="1938"/>
      <c r="G7" s="1938"/>
      <c r="H7" s="1938"/>
      <c r="I7" s="1938"/>
      <c r="J7" s="2303" t="s">
        <v>298</v>
      </c>
      <c r="K7" s="496"/>
      <c r="L7" s="496"/>
      <c r="M7" s="496"/>
      <c r="N7" s="496"/>
      <c r="O7" s="205"/>
      <c r="P7" s="496"/>
      <c r="Q7" s="204"/>
      <c r="R7" s="204"/>
      <c r="S7" s="204"/>
      <c r="T7" s="204"/>
    </row>
    <row s="1844" customFormat="1" customHeight="1" ht="20.25">
      <c r="A8" s="1150"/>
      <c r="B8" s="1155"/>
      <c r="C8" s="1150"/>
      <c r="D8" s="1512"/>
      <c r="E8" s="1572" t="s">
        <v>87</v>
      </c>
      <c r="F8" s="1557" t="s">
        <v>1104</v>
      </c>
      <c r="G8" s="1557" t="s">
        <v>47</v>
      </c>
      <c r="H8" s="1557" t="s">
        <v>49</v>
      </c>
      <c r="I8" s="1557" t="s">
        <v>1105</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1106</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1107</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712F6-5D53-398D-FA2F-9DD44A4CF36D}"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«РИР» Филиал в г. Северске</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297</v>
      </c>
      <c r="F7" s="1938"/>
      <c r="G7" s="1938"/>
      <c r="H7" s="1938"/>
      <c r="I7" s="1938"/>
      <c r="J7" s="1938"/>
      <c r="K7" s="1938"/>
      <c r="L7" s="2303" t="s">
        <v>298</v>
      </c>
      <c r="M7" s="496"/>
      <c r="N7" s="496"/>
      <c r="O7" s="496"/>
      <c r="P7" s="496"/>
      <c r="Q7" s="205"/>
      <c r="R7" s="496"/>
      <c r="S7" s="204"/>
      <c r="T7" s="204"/>
      <c r="U7" s="204"/>
      <c r="V7" s="204"/>
    </row>
    <row s="1844" customFormat="1" customHeight="1" ht="47.25">
      <c r="A8" s="1150"/>
      <c r="B8" s="1155"/>
      <c r="C8" s="1150"/>
      <c r="D8" s="1512"/>
      <c r="E8" s="2308" t="s">
        <v>87</v>
      </c>
      <c r="F8" s="2308" t="s">
        <v>1086</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1108</v>
      </c>
      <c r="H9" s="1554" t="s">
        <v>1109</v>
      </c>
      <c r="I9" s="1554" t="s">
        <v>1110</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«РИР» Филиал в г. Северске</v>
      </c>
      <c r="G10" s="1756" t="s">
        <v>24</v>
      </c>
      <c r="H10" s="1551"/>
      <c r="I10" s="1551"/>
      <c r="J10" s="1159"/>
      <c r="K10" s="1159"/>
      <c r="L10" s="2305" t="s">
        <v>1111</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1112</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24EBF-2D8A-F527-AD5B-7A8B597661D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Томская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1113</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1114</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298</v>
      </c>
      <c r="F8" s="1575"/>
      <c r="G8" s="1576" t="s">
        <v>302</v>
      </c>
      <c r="H8" s="1576" t="s">
        <v>1115</v>
      </c>
      <c r="I8" s="1576" t="s">
        <v>306</v>
      </c>
      <c r="J8" s="2320"/>
      <c r="K8" s="2321"/>
      <c r="L8" s="2322"/>
      <c r="M8" s="1576" t="s">
        <v>1116</v>
      </c>
      <c r="N8" s="1576" t="s">
        <v>1117</v>
      </c>
      <c r="O8" s="1576" t="s">
        <v>1118</v>
      </c>
      <c r="P8" s="1567"/>
      <c r="Q8" s="1567"/>
      <c r="R8" s="1567"/>
      <c r="S8" s="1567"/>
      <c r="T8" s="1568"/>
      <c r="U8" s="1567"/>
      <c r="V8" s="1569"/>
      <c r="W8" s="1569"/>
      <c r="X8" s="1569"/>
      <c r="Y8" s="1569"/>
    </row>
    <row s="1844" customFormat="1" customHeight="1" ht="47.25">
      <c r="A9" s="1150"/>
      <c r="B9" s="1155"/>
      <c r="C9" s="1150"/>
      <c r="D9" s="1512"/>
      <c r="E9" s="2072" t="s">
        <v>297</v>
      </c>
      <c r="F9" s="2309" t="s">
        <v>87</v>
      </c>
      <c r="G9" s="2309" t="s">
        <v>301</v>
      </c>
      <c r="H9" s="2309" t="s">
        <v>1119</v>
      </c>
      <c r="I9" s="2309"/>
      <c r="J9" s="2309" t="s">
        <v>1120</v>
      </c>
      <c r="K9" s="2309"/>
      <c r="L9" s="2309"/>
      <c r="M9" s="2309" t="s">
        <v>1121</v>
      </c>
      <c r="N9" s="2309" t="s">
        <v>1122</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1123</v>
      </c>
      <c r="I10" s="152" t="s">
        <v>305</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Томская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1113</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1107</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DF39E-6F7B-0CF3-83C8-172AFCA948B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1124</v>
      </c>
      <c r="E7" s="1936"/>
      <c r="F7" s="246"/>
    </row>
    <row customHeight="1" ht="3">
      <c r="C8" s="71"/>
      <c r="D8" s="51"/>
      <c r="E8" s="51"/>
    </row>
    <row customHeight="1" ht="15.75">
      <c r="C9" s="71"/>
      <c r="D9" s="85" t="s">
        <v>87</v>
      </c>
      <c r="E9" s="88" t="s">
        <v>284</v>
      </c>
    </row>
    <row customHeight="1" ht="12">
      <c r="C10" s="71"/>
      <c r="D10" s="68" t="s">
        <v>108</v>
      </c>
      <c r="E10" s="68" t="s">
        <v>109</v>
      </c>
    </row>
    <row customHeight="1" ht="15" hidden="1">
      <c r="C11" s="71"/>
      <c r="D11" s="93">
        <v>0</v>
      </c>
      <c r="E11" s="129"/>
    </row>
    <row customHeight="1" ht="14.25">
      <c r="C12" s="71"/>
      <c r="D12" s="89"/>
      <c r="E12" s="87" t="s">
        <v>1084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ACE2C-97DB-0A4B-6937-21DA03F1E80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950" t="s">
        <v>1125</v>
      </c>
      <c r="C2" s="2325"/>
      <c r="D2" s="2325"/>
      <c r="E2" s="247"/>
    </row>
    <row customHeight="1" ht="3"/>
    <row customHeight="1" ht="21.75">
      <c r="B4" s="2951" t="s">
        <v>1126</v>
      </c>
      <c r="C4" s="380" t="s">
        <v>1127</v>
      </c>
      <c r="D4" s="380" t="s">
        <v>1128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27B15-4274-08F8-1AA5-665B2936095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1129</v>
      </c>
    </row>
    <row r="4" s="243" customFormat="1" customHeight="1" ht="15">
      <c r="C4" s="1841"/>
      <c r="D4" s="93"/>
      <c r="E4" s="371"/>
    </row>
    <row r="6" s="1840" customFormat="1" customHeight="1" ht="17.25">
      <c r="A6" s="1840" t="s">
        <v>1130</v>
      </c>
    </row>
    <row r="8" s="243" customFormat="1" customHeight="1" ht="17.25">
      <c r="C8" s="1842"/>
      <c r="D8" s="93"/>
      <c r="E8" s="94"/>
    </row>
    <row r="11" s="1840" customFormat="1" customHeight="1" ht="17.25">
      <c r="A11" s="1840" t="s">
        <v>1131</v>
      </c>
    </row>
    <row r="13" s="1844" customFormat="1" customHeight="1" ht="15">
      <c r="A13" s="2064">
        <v>1</v>
      </c>
      <c r="B13" s="1155"/>
      <c r="C13" s="795" t="s">
        <v>182</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1132</v>
      </c>
    </row>
    <row r="19" s="2437" customFormat="1" customHeight="1" ht="15">
      <c r="A19" s="1907"/>
      <c r="B19" s="1383">
        <v>1</v>
      </c>
      <c r="C19" s="1383"/>
      <c r="D19" s="794" t="s">
        <v>182</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1133</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182</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1134</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182</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1135</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182</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1136</v>
      </c>
    </row>
    <row customHeight="1" ht="11.25"/>
    <row s="451" customFormat="1" customHeight="1" ht="22.5">
      <c r="A39" s="1816"/>
      <c r="B39" s="453"/>
      <c r="C39" s="853"/>
      <c r="D39" s="436"/>
      <c r="E39" s="854"/>
      <c r="F39" s="1837"/>
      <c r="G39" s="1847"/>
      <c r="H39" s="471"/>
    </row>
    <row customHeight="1" ht="11.25"/>
    <row s="1840" customFormat="1" customHeight="1" ht="11.25">
      <c r="A41" s="1840" t="s">
        <v>1137</v>
      </c>
    </row>
    <row customHeight="1" ht="11.25"/>
    <row s="451" customFormat="1" customHeight="1" ht="22.5">
      <c r="A43" s="453"/>
      <c r="B43" s="453"/>
      <c r="C43" s="453"/>
      <c r="D43" s="436"/>
      <c r="E43" s="854"/>
      <c r="F43" s="855"/>
      <c r="G43" s="1847"/>
      <c r="H43" s="471"/>
    </row>
    <row r="46" s="1840" customFormat="1" customHeight="1" ht="17.25">
      <c r="A46" s="1840" t="s">
        <v>1138</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391</v>
      </c>
      <c r="Q48" s="512" t="s">
        <v>392</v>
      </c>
      <c r="R48" s="513" t="s">
        <v>393</v>
      </c>
      <c r="S48" s="1661" t="s">
        <v>394</v>
      </c>
      <c r="T48" s="1661"/>
      <c r="U48" s="1661"/>
      <c r="V48" s="1661"/>
    </row>
    <row r="50" s="1840" customFormat="1" customHeight="1" ht="11.25">
      <c r="A50" s="1840" t="s">
        <v>1139</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380</v>
      </c>
      <c r="AQ52" s="1649" t="s">
        <v>380</v>
      </c>
      <c r="AR52" s="1661"/>
      <c r="AS52" s="1661"/>
    </row>
    <row r="54" s="1840" customFormat="1" customHeight="1" ht="11.25">
      <c r="A54" s="1840" t="s">
        <v>1140</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1141</v>
      </c>
    </row>
    <row r="60" s="1660" customFormat="1" customHeight="1" ht="14.25">
      <c r="A60" s="331"/>
      <c r="B60" s="1155"/>
      <c r="C60" s="368"/>
      <c r="D60" s="1835"/>
      <c r="E60" s="880"/>
      <c r="F60" s="1850"/>
      <c r="G60" s="0"/>
      <c r="I60" s="1649"/>
      <c r="J60" s="1649"/>
    </row>
    <row r="62" s="1840" customFormat="1" customHeight="1" ht="11.25">
      <c r="A62" s="1840" t="s">
        <v>1142</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1143</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1144</v>
      </c>
    </row>
    <row r="67" s="1840" customFormat="1" customHeight="1" ht="11.25">
      <c r="A67" s="1840" t="s">
        <v>1145</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1143</v>
      </c>
    </row>
    <row r="71" s="1840" customFormat="1" customHeight="1" ht="11.25">
      <c r="A71" s="1840" t="s">
        <v>1146</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375</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1147</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1148</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1149</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1150</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1147</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1151</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1152</v>
      </c>
    </row>
    <row r="93" s="1660" customFormat="1" customHeight="1" ht="11.25">
      <c r="A93" s="1161"/>
      <c r="B93" s="1161"/>
      <c r="C93" s="1161"/>
      <c r="D93" s="1155"/>
      <c r="E93" s="1165"/>
      <c r="F93" s="1854"/>
      <c r="G93" s="1855"/>
      <c r="H93" s="2338" t="s">
        <v>108</v>
      </c>
      <c r="I93" s="2392"/>
      <c r="J93" s="2316"/>
      <c r="K93" s="2393"/>
      <c r="L93" s="2386" t="s">
        <v>56</v>
      </c>
      <c r="M93" s="1964"/>
      <c r="N93" s="1174"/>
      <c r="O93" s="1173" t="s">
        <v>375</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1147</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1148</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1153</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1154</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1155</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557</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558</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603</v>
      </c>
      <c r="F110" s="2204"/>
      <c r="G110" s="2204"/>
      <c r="H110" s="2204"/>
      <c r="I110" s="2204"/>
      <c r="J110" s="2204"/>
      <c r="K110" s="2204"/>
      <c r="L110" s="2204"/>
      <c r="M110" s="2204"/>
      <c r="N110" s="2204"/>
      <c r="O110" s="2204"/>
      <c r="P110" s="2204"/>
      <c r="Q110" s="554">
        <f>SUMIF(T111:T112,"i",Q111:Q112)</f>
        <v>0</v>
      </c>
      <c r="R110" s="1012"/>
      <c r="S110" s="1823" t="s">
        <v>604</v>
      </c>
      <c r="T110" s="712" t="s">
        <v>605</v>
      </c>
      <c r="U110" s="2205">
        <v>1</v>
      </c>
      <c r="V110" s="2205" t="s">
        <v>568</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1156</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606</v>
      </c>
      <c r="F113" s="2204"/>
      <c r="G113" s="2204"/>
      <c r="H113" s="2204"/>
      <c r="I113" s="2204"/>
      <c r="J113" s="2204"/>
      <c r="K113" s="2204"/>
      <c r="L113" s="2204"/>
      <c r="M113" s="2204"/>
      <c r="N113" s="2204"/>
      <c r="O113" s="2204"/>
      <c r="P113" s="2204"/>
      <c r="Q113" s="554">
        <f>SUMIF(T114:T115,"i",Q114:Q115)</f>
        <v>0</v>
      </c>
      <c r="R113" s="1012"/>
      <c r="S113" s="1823" t="s">
        <v>607</v>
      </c>
      <c r="T113" s="712" t="s">
        <v>605</v>
      </c>
      <c r="U113" s="2205">
        <v>1</v>
      </c>
      <c r="V113" s="2205" t="s">
        <v>568</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1156</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1157</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557</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558</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603</v>
      </c>
      <c r="F122" s="2204"/>
      <c r="G122" s="2204"/>
      <c r="H122" s="2204"/>
      <c r="I122" s="2204"/>
      <c r="J122" s="2204"/>
      <c r="K122" s="2204"/>
      <c r="L122" s="2204"/>
      <c r="M122" s="2204"/>
      <c r="N122" s="2204"/>
      <c r="O122" s="2204"/>
      <c r="P122" s="2204"/>
      <c r="Q122" s="554">
        <f>SUMIF(T123:T124,"i",Q123:Q124)</f>
        <v>0</v>
      </c>
      <c r="R122" s="1012"/>
      <c r="S122" s="1823" t="s">
        <v>604</v>
      </c>
      <c r="T122" s="712" t="s">
        <v>605</v>
      </c>
      <c r="U122" s="2205">
        <v>1</v>
      </c>
      <c r="V122" s="2205" t="s">
        <v>568</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1156</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605</v>
      </c>
      <c r="U125" s="2205">
        <v>1</v>
      </c>
      <c r="V125" s="2205" t="s">
        <v>568</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1158</v>
      </c>
    </row>
    <row r="131" s="2437" customFormat="1" customHeight="1" ht="45">
      <c r="A131" s="1831"/>
      <c r="B131" s="1155"/>
      <c r="C131" s="409"/>
      <c r="D131" s="0"/>
      <c r="E131" s="2355"/>
      <c r="F131" s="1964" t="s">
        <v>108</v>
      </c>
      <c r="G131" s="2358" t="s">
        <v>24</v>
      </c>
      <c r="H131" s="270"/>
      <c r="I131" s="632" t="s">
        <v>108</v>
      </c>
      <c r="J131" s="1832" t="s">
        <v>1159</v>
      </c>
      <c r="K131" s="633" t="s">
        <v>539</v>
      </c>
      <c r="L131" s="2055" t="s">
        <v>539</v>
      </c>
      <c r="M131" s="2360"/>
      <c r="N131" s="633" t="s">
        <v>539</v>
      </c>
      <c r="O131" s="633" t="s">
        <v>539</v>
      </c>
      <c r="P131" s="633" t="s">
        <v>539</v>
      </c>
      <c r="Q131" s="634">
        <f>SUM(Q132:Q134)</f>
        <v>0</v>
      </c>
      <c r="R131" s="634">
        <f>IF(R128=0,0,(Q128/R128)*100)</f>
        <v>0</v>
      </c>
      <c r="S131" s="2023"/>
      <c r="T131" s="712" t="s">
        <v>605</v>
      </c>
      <c r="U131" s="0"/>
      <c r="V131" s="0"/>
      <c r="AC131" s="0"/>
    </row>
    <row s="2437" customFormat="1" customHeight="1" ht="11.25">
      <c r="A132" s="1831"/>
      <c r="B132" s="1155"/>
      <c r="C132" s="409"/>
      <c r="D132" s="0"/>
      <c r="E132" s="2356"/>
      <c r="F132" s="1964"/>
      <c r="G132" s="2358"/>
      <c r="H132" s="1953"/>
      <c r="I132" s="2338" t="s">
        <v>929</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1160</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1161</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929</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1160</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1162</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108</v>
      </c>
      <c r="N146" s="2369" t="str">
        <f>IF(Z146="","",INDEX(TERRITORY_MR_LIST,MATCH(Z146,TERRITORY_LIST_ID,0)))</f>
        <v/>
      </c>
      <c r="O146" s="2026" t="s">
        <v>66</v>
      </c>
      <c r="P146" s="1964"/>
      <c r="Q146" s="1964" t="s">
        <v>108</v>
      </c>
      <c r="R146" s="2340" t="s">
        <v>24</v>
      </c>
      <c r="S146" s="1963" t="s">
        <v>66</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179</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180</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181</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188</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108</v>
      </c>
      <c r="N152" s="2369" t="str">
        <f>IF(Z152="","",INDEX(TERRITORY_MR_LIST,MATCH(Z152,TERRITORY_LIST_ID,0)))</f>
        <v/>
      </c>
      <c r="O152" s="2026" t="s">
        <v>66</v>
      </c>
      <c r="P152" s="1964"/>
      <c r="Q152" s="1964" t="s">
        <v>108</v>
      </c>
      <c r="R152" s="2340" t="s">
        <v>24</v>
      </c>
      <c r="S152" s="1963" t="s">
        <v>66</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179</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180</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181</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66</v>
      </c>
      <c r="P157" s="1964"/>
      <c r="Q157" s="1964" t="s">
        <v>108</v>
      </c>
      <c r="R157" s="2340" t="s">
        <v>24</v>
      </c>
      <c r="S157" s="1963" t="s">
        <v>66</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179</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180</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66</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179</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1163</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108</v>
      </c>
      <c r="N168" s="2369" t="str">
        <f>IF(Z168="","",INDEX(TERRITORY_MR_LIST,MATCH(Z168,TERRITORY_LIST_ID,0)))</f>
        <v/>
      </c>
      <c r="O168" s="2026" t="s">
        <v>66</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180</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181</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188</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108</v>
      </c>
      <c r="N174" s="2369" t="str">
        <f>IF(Z174="","",INDEX(TERRITORY_MR_LIST,MATCH(Z174,TERRITORY_LIST_ID,0)))</f>
        <v/>
      </c>
      <c r="O174" s="2026" t="s">
        <v>66</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180</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181</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66</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180</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1164</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108</v>
      </c>
      <c r="P194" s="2393"/>
      <c r="Q194" s="1606"/>
      <c r="R194" s="2026" t="s">
        <v>66</v>
      </c>
      <c r="S194" s="2026" t="s">
        <v>66</v>
      </c>
      <c r="T194" s="1879"/>
      <c r="U194" s="1964" t="s">
        <v>108</v>
      </c>
      <c r="V194" s="2395" t="str">
        <f>IF(AK194="","",INDEX(TERRITORY_MR_LIST,MATCH(AK194,TERRITORY_LIST_ID,0)))</f>
        <v/>
      </c>
      <c r="W194" s="1607"/>
      <c r="X194" s="2026" t="s">
        <v>66</v>
      </c>
      <c r="Y194" s="2026" t="s">
        <v>56</v>
      </c>
      <c r="Z194" s="1591"/>
      <c r="AA194" s="1964" t="s">
        <v>108</v>
      </c>
      <c r="AB194" s="2397"/>
      <c r="AC194" s="1608"/>
      <c r="AD194" s="2026" t="s">
        <v>66</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1165</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1166</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1167</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188</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50A243-650D-BE13-4622-56FFE697335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1168</v>
      </c>
      <c r="B1" s="1062" t="s">
        <v>1169</v>
      </c>
      <c r="C1" s="1062" t="s">
        <v>1170</v>
      </c>
      <c r="D1" s="1062" t="s">
        <v>1171</v>
      </c>
      <c r="E1" s="1062" t="s">
        <v>1172</v>
      </c>
      <c r="F1" s="1062" t="s">
        <v>1173</v>
      </c>
      <c r="G1" s="1062" t="s">
        <v>1174</v>
      </c>
      <c r="H1" s="1062" t="s">
        <v>1175</v>
      </c>
      <c r="I1" s="1062" t="s">
        <v>1176</v>
      </c>
      <c r="J1" s="1062" t="s">
        <v>1177</v>
      </c>
      <c r="K1" s="1062" t="s">
        <v>1178</v>
      </c>
      <c r="L1" s="1062" t="s">
        <v>1179</v>
      </c>
      <c r="M1" s="1062"/>
      <c r="N1" s="1062" t="s">
        <v>1180</v>
      </c>
      <c r="O1" s="1062" t="s">
        <v>1181</v>
      </c>
      <c r="P1" s="1062" t="s">
        <v>1182</v>
      </c>
      <c r="Q1" s="1062" t="s">
        <v>1183</v>
      </c>
      <c r="R1" s="1062" t="s">
        <v>1184</v>
      </c>
      <c r="S1" s="1062" t="s">
        <v>1185</v>
      </c>
      <c r="T1" s="1062" t="s">
        <v>1186</v>
      </c>
      <c r="U1" s="1062" t="s">
        <v>1187</v>
      </c>
      <c r="V1" s="1062"/>
      <c r="W1" s="791" t="s">
        <v>1188</v>
      </c>
      <c r="X1" s="1062" t="s">
        <v>1189</v>
      </c>
      <c r="Y1" s="1062" t="s">
        <v>1190</v>
      </c>
      <c r="Z1" s="1062"/>
      <c r="AA1" s="1062" t="s">
        <v>1191</v>
      </c>
      <c r="AB1" s="1062"/>
      <c r="AC1" s="1062" t="s">
        <v>1192</v>
      </c>
      <c r="AD1" s="1062"/>
      <c r="AF1" s="1062" t="s">
        <v>1193</v>
      </c>
      <c r="AH1" s="1062" t="s">
        <v>1194</v>
      </c>
      <c r="AI1" s="1062" t="s">
        <v>1195</v>
      </c>
      <c r="AK1" s="1062" t="s">
        <v>1196</v>
      </c>
      <c r="AM1" s="1062" t="s">
        <v>1197</v>
      </c>
      <c r="AP1" s="1062" t="s">
        <v>1198</v>
      </c>
      <c r="AQ1" s="1062" t="s">
        <v>1199</v>
      </c>
      <c r="AS1" s="1062" t="s">
        <v>1200</v>
      </c>
      <c r="AU1" s="1062" t="s">
        <v>1201</v>
      </c>
      <c r="AW1" s="1062" t="s">
        <v>1202</v>
      </c>
      <c r="AX1" s="1062" t="s">
        <v>1203</v>
      </c>
      <c r="AZ1" s="1147" t="s">
        <v>1204</v>
      </c>
      <c r="BB1" s="1062" t="s">
        <v>1205</v>
      </c>
      <c r="BC1" s="1062"/>
      <c r="BE1" s="1062" t="s">
        <v>1206</v>
      </c>
      <c r="BF1" s="1062" t="s">
        <v>1207</v>
      </c>
      <c r="BH1" s="1064" t="s">
        <v>715</v>
      </c>
      <c r="BI1" s="1065"/>
      <c r="BJ1" s="1066" t="s">
        <v>1208</v>
      </c>
      <c r="BK1" s="1065"/>
      <c r="BL1" s="1067" t="s">
        <v>813</v>
      </c>
      <c r="BM1" s="1065"/>
      <c r="BN1" s="1068" t="s">
        <v>1209</v>
      </c>
      <c r="BS1" s="1444"/>
    </row>
    <row customHeight="1" ht="11.25">
      <c r="A2" s="1069" t="s">
        <v>1210</v>
      </c>
      <c r="B2" s="1070">
        <v>2000</v>
      </c>
      <c r="C2" s="1070">
        <v>2022</v>
      </c>
      <c r="D2" s="1070" t="s">
        <v>66</v>
      </c>
      <c r="E2" s="1071" t="s">
        <v>1211</v>
      </c>
      <c r="F2" s="1071" t="s">
        <v>1212</v>
      </c>
      <c r="G2" s="1071" t="s">
        <v>1213</v>
      </c>
      <c r="H2" s="1072" t="s">
        <v>54</v>
      </c>
      <c r="I2" s="1071" t="s">
        <v>108</v>
      </c>
      <c r="J2" s="1071" t="s">
        <v>1214</v>
      </c>
      <c r="K2" s="1073" t="s">
        <v>1215</v>
      </c>
      <c r="L2" s="1074"/>
      <c r="M2" s="1073">
        <v>1</v>
      </c>
      <c r="N2" s="1157" t="s">
        <v>1216</v>
      </c>
      <c r="O2" s="1072" t="s">
        <v>445</v>
      </c>
      <c r="P2" s="1075" t="s">
        <v>33</v>
      </c>
      <c r="Q2" s="1076" t="s">
        <v>444</v>
      </c>
      <c r="R2" s="123" t="s">
        <v>1217</v>
      </c>
      <c r="S2" s="123" t="s">
        <v>1218</v>
      </c>
      <c r="T2" s="1077" t="s">
        <v>1219</v>
      </c>
      <c r="U2" s="1074" t="s">
        <v>1220</v>
      </c>
      <c r="V2" s="1078">
        <v>1</v>
      </c>
      <c r="W2" s="1079"/>
      <c r="X2" s="1079" t="s">
        <v>1221</v>
      </c>
      <c r="Y2" s="1070" t="s">
        <v>1222</v>
      </c>
      <c r="Z2" s="1080"/>
      <c r="AA2" s="1070" t="s">
        <v>1223</v>
      </c>
      <c r="AB2" s="1081" t="s">
        <v>1223</v>
      </c>
      <c r="AC2" s="1070" t="s">
        <v>1224</v>
      </c>
      <c r="AD2" s="1081" t="s">
        <v>1224</v>
      </c>
      <c r="AF2" s="1072" t="s">
        <v>1220</v>
      </c>
      <c r="AH2" s="1071" t="s">
        <v>1225</v>
      </c>
      <c r="AI2" s="1071" t="s">
        <v>1225</v>
      </c>
      <c r="AK2" s="1071" t="s">
        <v>1226</v>
      </c>
      <c r="AM2" s="1071" t="s">
        <v>1227</v>
      </c>
      <c r="AP2" s="1082" t="s">
        <v>1221</v>
      </c>
      <c r="AQ2" s="1083" t="s">
        <v>1221</v>
      </c>
      <c r="AS2" s="1070" t="s">
        <v>1228</v>
      </c>
      <c r="AU2" s="1115" t="s">
        <v>1229</v>
      </c>
      <c r="AW2" s="1115" t="s">
        <v>1230</v>
      </c>
      <c r="AX2" s="1115" t="s">
        <v>1230</v>
      </c>
      <c r="AZ2" s="1115" t="s">
        <v>52</v>
      </c>
      <c r="BB2" s="1115" t="s">
        <v>1231</v>
      </c>
      <c r="BC2" s="1115" t="s">
        <v>1232</v>
      </c>
      <c r="BE2" s="1115">
        <v>2000</v>
      </c>
      <c r="BF2" s="1115" t="s">
        <v>1233</v>
      </c>
    </row>
    <row customHeight="1" ht="11.25">
      <c r="A3" s="1069" t="s">
        <v>1234</v>
      </c>
      <c r="B3" s="1070">
        <v>2001</v>
      </c>
      <c r="C3" s="1070">
        <v>2023</v>
      </c>
      <c r="D3" s="1070" t="s">
        <v>56</v>
      </c>
      <c r="E3" s="1071" t="s">
        <v>1235</v>
      </c>
      <c r="F3" s="1071" t="s">
        <v>1236</v>
      </c>
      <c r="G3" s="1071" t="s">
        <v>1237</v>
      </c>
      <c r="H3" s="1072" t="s">
        <v>1238</v>
      </c>
      <c r="I3" s="1071" t="s">
        <v>109</v>
      </c>
      <c r="J3" s="1071" t="s">
        <v>549</v>
      </c>
      <c r="K3" s="1073" t="s">
        <v>1239</v>
      </c>
      <c r="L3" s="1074">
        <f>_xlfn.IFERROR(MATCH(K3,OFFER_METHOD,0),0)</f>
        <v>0</v>
      </c>
      <c r="M3" s="1073">
        <v>2</v>
      </c>
      <c r="N3" s="1157" t="s">
        <v>1240</v>
      </c>
      <c r="O3" s="1072" t="s">
        <v>1241</v>
      </c>
      <c r="P3" s="1075" t="s">
        <v>1242</v>
      </c>
      <c r="Q3" s="1076" t="s">
        <v>1243</v>
      </c>
      <c r="R3" s="123" t="s">
        <v>1244</v>
      </c>
      <c r="S3" s="123" t="s">
        <v>1245</v>
      </c>
      <c r="T3" s="1077" t="s">
        <v>1246</v>
      </c>
      <c r="U3" s="1074" t="s">
        <v>1247</v>
      </c>
      <c r="V3" s="1078">
        <v>2</v>
      </c>
      <c r="W3" s="1079"/>
      <c r="X3" s="1079" t="s">
        <v>1248</v>
      </c>
      <c r="Y3" s="1070" t="s">
        <v>1222</v>
      </c>
      <c r="Z3" s="1080"/>
      <c r="AA3" s="1070" t="s">
        <v>1249</v>
      </c>
      <c r="AB3" s="1081" t="s">
        <v>1249</v>
      </c>
      <c r="AC3" s="1070" t="s">
        <v>1250</v>
      </c>
      <c r="AD3" s="1081" t="s">
        <v>1250</v>
      </c>
      <c r="AF3" s="1072" t="s">
        <v>1247</v>
      </c>
      <c r="AH3" s="1071" t="s">
        <v>1251</v>
      </c>
      <c r="AI3" s="1071" t="s">
        <v>1252</v>
      </c>
      <c r="AK3" s="1071" t="s">
        <v>1253</v>
      </c>
      <c r="AM3" s="1071" t="s">
        <v>1254</v>
      </c>
      <c r="AP3" s="1082" t="s">
        <v>1255</v>
      </c>
      <c r="AQ3" s="1083" t="s">
        <v>1255</v>
      </c>
      <c r="AS3" s="1070" t="s">
        <v>1256</v>
      </c>
      <c r="AU3" s="1115" t="s">
        <v>1257</v>
      </c>
      <c r="AW3" s="1115" t="s">
        <v>1258</v>
      </c>
      <c r="AX3" s="1115" t="s">
        <v>1258</v>
      </c>
      <c r="AZ3" s="1115" t="s">
        <v>1259</v>
      </c>
      <c r="BB3" s="1115" t="s">
        <v>1260</v>
      </c>
      <c r="BC3" s="1115" t="s">
        <v>1232</v>
      </c>
      <c r="BE3" s="1115">
        <v>2001</v>
      </c>
      <c r="BF3" s="1115" t="s">
        <v>1261</v>
      </c>
      <c r="BH3" s="1062" t="s">
        <v>1262</v>
      </c>
      <c r="BJ3" s="1062" t="s">
        <v>1263</v>
      </c>
      <c r="BL3" s="1062" t="s">
        <v>1264</v>
      </c>
      <c r="BN3" s="1062" t="s">
        <v>1265</v>
      </c>
      <c r="BR3" s="1062" t="s">
        <v>1266</v>
      </c>
      <c r="BS3" s="1445"/>
      <c r="BT3" s="1065"/>
      <c r="BU3" s="1062" t="s">
        <v>1267</v>
      </c>
      <c r="BV3" s="1065"/>
      <c r="BW3" s="0"/>
      <c r="BX3" s="1716" t="s">
        <v>1268</v>
      </c>
      <c r="CA3" s="1062" t="s">
        <v>1269</v>
      </c>
    </row>
    <row customHeight="1" ht="11.25">
      <c r="A4" s="1069" t="s">
        <v>1270</v>
      </c>
      <c r="B4" s="1070">
        <v>2002</v>
      </c>
      <c r="C4" s="1070">
        <v>2024</v>
      </c>
      <c r="E4" s="1071" t="s">
        <v>1271</v>
      </c>
      <c r="F4" s="1071" t="s">
        <v>1272</v>
      </c>
      <c r="H4" s="1072" t="s">
        <v>1273</v>
      </c>
      <c r="I4" s="1071" t="s">
        <v>89</v>
      </c>
      <c r="J4" s="1071" t="s">
        <v>1274</v>
      </c>
      <c r="K4" s="1073" t="s">
        <v>1275</v>
      </c>
      <c r="L4" s="1074">
        <f>_xlfn.IFERROR(MATCH(K4,OFFER_METHOD,0),0)</f>
        <v>0</v>
      </c>
      <c r="M4" s="1073">
        <v>3</v>
      </c>
      <c r="N4" s="1157" t="s">
        <v>1276</v>
      </c>
      <c r="O4" s="1071" t="s">
        <v>1277</v>
      </c>
      <c r="Q4" s="1076" t="s">
        <v>1278</v>
      </c>
      <c r="R4" s="123" t="s">
        <v>1279</v>
      </c>
      <c r="S4" s="123" t="s">
        <v>1280</v>
      </c>
      <c r="T4" s="1077" t="s">
        <v>1281</v>
      </c>
      <c r="U4" s="1074" t="s">
        <v>1282</v>
      </c>
      <c r="V4" s="1078">
        <v>3</v>
      </c>
      <c r="W4" s="1079"/>
      <c r="X4" s="1079" t="s">
        <v>1283</v>
      </c>
      <c r="Y4" s="1070" t="s">
        <v>1222</v>
      </c>
      <c r="Z4" s="1085"/>
      <c r="AC4" s="1070" t="s">
        <v>1284</v>
      </c>
      <c r="AD4" s="1081" t="s">
        <v>1284</v>
      </c>
      <c r="AF4" s="1072" t="s">
        <v>1282</v>
      </c>
      <c r="AH4" s="1072" t="s">
        <v>1285</v>
      </c>
      <c r="AK4" s="1071" t="s">
        <v>1286</v>
      </c>
      <c r="AM4" s="1071" t="s">
        <v>1287</v>
      </c>
      <c r="AP4" s="1082" t="s">
        <v>1248</v>
      </c>
      <c r="AQ4" s="1083" t="s">
        <v>1248</v>
      </c>
      <c r="AS4" s="1070" t="s">
        <v>1288</v>
      </c>
      <c r="AU4" s="1115" t="s">
        <v>1289</v>
      </c>
      <c r="AW4" s="1115" t="s">
        <v>1290</v>
      </c>
      <c r="AX4" s="1115" t="s">
        <v>1290</v>
      </c>
      <c r="AZ4" s="1115" t="s">
        <v>1291</v>
      </c>
      <c r="BB4" s="1115" t="s">
        <v>1292</v>
      </c>
      <c r="BC4" s="1115" t="s">
        <v>1293</v>
      </c>
      <c r="BE4" s="1115">
        <v>2002</v>
      </c>
      <c r="BF4" s="1115" t="s">
        <v>1294</v>
      </c>
      <c r="BH4" s="1063" t="s">
        <v>1295</v>
      </c>
      <c r="BJ4" s="1063" t="s">
        <v>1295</v>
      </c>
      <c r="BL4" s="1063" t="s">
        <v>1295</v>
      </c>
      <c r="BN4" s="1063" t="s">
        <v>1295</v>
      </c>
      <c r="BQ4" s="1449" t="s">
        <v>1296</v>
      </c>
      <c r="BR4" s="1154" t="s">
        <v>1297</v>
      </c>
      <c r="BS4" s="253"/>
      <c r="BT4" s="1449" t="s">
        <v>1298</v>
      </c>
      <c r="BU4" s="1154" t="s">
        <v>1299</v>
      </c>
      <c r="BV4" s="1065"/>
      <c r="BW4" s="1721" t="s">
        <v>1300</v>
      </c>
      <c r="BX4" s="1715" t="s">
        <v>1301</v>
      </c>
      <c r="BZ4" s="1449" t="s">
        <v>1302</v>
      </c>
      <c r="CA4" s="1154" t="s">
        <v>1303</v>
      </c>
    </row>
    <row customHeight="1" ht="11.25">
      <c r="A5" s="1069" t="s">
        <v>1304</v>
      </c>
      <c r="B5" s="1070">
        <v>2003</v>
      </c>
      <c r="C5" s="1070">
        <v>2025</v>
      </c>
      <c r="E5" s="1071" t="s">
        <v>1305</v>
      </c>
      <c r="F5" s="1071" t="s">
        <v>1306</v>
      </c>
      <c r="H5" s="1072" t="s">
        <v>1307</v>
      </c>
      <c r="I5" s="1071" t="s">
        <v>90</v>
      </c>
      <c r="K5" s="1073" t="s">
        <v>1308</v>
      </c>
      <c r="L5" s="1074">
        <f>_xlfn.IFERROR(MATCH(K5,OFFER_METHOD,0),0)</f>
        <v>0</v>
      </c>
      <c r="M5" s="1073">
        <v>4</v>
      </c>
      <c r="N5" s="1086" t="s">
        <v>1309</v>
      </c>
      <c r="O5" s="1071" t="s">
        <v>1310</v>
      </c>
      <c r="Q5" s="1076" t="s">
        <v>1311</v>
      </c>
      <c r="R5" s="123" t="s">
        <v>463</v>
      </c>
      <c r="T5" s="1072" t="s">
        <v>1312</v>
      </c>
      <c r="U5" s="1074" t="s">
        <v>1313</v>
      </c>
      <c r="V5" s="1078">
        <v>4</v>
      </c>
      <c r="W5" s="1079"/>
      <c r="X5" s="1079" t="s">
        <v>165</v>
      </c>
      <c r="Y5" s="1070" t="s">
        <v>1314</v>
      </c>
      <c r="Z5" s="1085">
        <v>1</v>
      </c>
      <c r="AF5" s="1072" t="s">
        <v>1315</v>
      </c>
      <c r="AH5" s="1071" t="s">
        <v>1316</v>
      </c>
      <c r="AK5" s="1071" t="s">
        <v>1317</v>
      </c>
      <c r="AM5" s="1071" t="s">
        <v>1318</v>
      </c>
      <c r="AP5" s="1082" t="s">
        <v>165</v>
      </c>
      <c r="AQ5" s="1083" t="s">
        <v>165</v>
      </c>
      <c r="AU5" s="1115" t="s">
        <v>1319</v>
      </c>
      <c r="AW5" s="1115" t="s">
        <v>1320</v>
      </c>
      <c r="AX5" s="1115" t="s">
        <v>1320</v>
      </c>
      <c r="AZ5" s="1115" t="s">
        <v>1321</v>
      </c>
      <c r="BB5" s="1115" t="s">
        <v>1322</v>
      </c>
      <c r="BC5" s="1115" t="s">
        <v>1323</v>
      </c>
      <c r="BE5" s="1115">
        <v>2003</v>
      </c>
      <c r="BF5" s="1115" t="s">
        <v>1324</v>
      </c>
      <c r="BH5" s="1063" t="s">
        <v>1325</v>
      </c>
      <c r="BJ5" s="1063" t="s">
        <v>1325</v>
      </c>
      <c r="BL5" s="1063" t="s">
        <v>1325</v>
      </c>
      <c r="BN5" s="1063" t="s">
        <v>1326</v>
      </c>
      <c r="BQ5" s="1298">
        <v>4213775</v>
      </c>
      <c r="BR5" s="1063" t="s">
        <v>1221</v>
      </c>
      <c r="BS5" s="1446"/>
      <c r="BT5" s="1298">
        <v>64236871</v>
      </c>
      <c r="BU5" s="1063" t="s">
        <v>226</v>
      </c>
      <c r="BV5" s="1065"/>
      <c r="BW5" s="1719">
        <v>4213767</v>
      </c>
      <c r="BX5" s="1717" t="s">
        <v>1327</v>
      </c>
      <c r="BZ5" s="1298">
        <v>64237509</v>
      </c>
      <c r="CA5" s="1312" t="s">
        <v>1328</v>
      </c>
    </row>
    <row customHeight="1" ht="11.25">
      <c r="A6" s="1069" t="s">
        <v>1329</v>
      </c>
      <c r="B6" s="1070">
        <v>2004</v>
      </c>
      <c r="C6" s="1070">
        <v>2026</v>
      </c>
      <c r="E6" s="1071" t="s">
        <v>1330</v>
      </c>
      <c r="F6" s="1087"/>
      <c r="H6" s="1072" t="s">
        <v>1331</v>
      </c>
      <c r="I6" s="1071" t="s">
        <v>110</v>
      </c>
      <c r="J6" s="1062" t="s">
        <v>1332</v>
      </c>
      <c r="L6" s="1074">
        <f>SUM(kind_of_control_method_filter)</f>
        <v>0</v>
      </c>
      <c r="N6" s="1086" t="s">
        <v>1333</v>
      </c>
      <c r="O6" s="1071" t="s">
        <v>1334</v>
      </c>
      <c r="R6" s="123" t="s">
        <v>444</v>
      </c>
      <c r="T6" s="1072" t="s">
        <v>1335</v>
      </c>
      <c r="U6" s="1074" t="s">
        <v>1315</v>
      </c>
      <c r="V6" s="1078">
        <v>5</v>
      </c>
      <c r="W6" s="1079"/>
      <c r="X6" s="1070" t="s">
        <v>171</v>
      </c>
      <c r="Y6" s="1070" t="s">
        <v>1336</v>
      </c>
      <c r="Z6" s="1085"/>
      <c r="AA6" s="1088"/>
      <c r="AH6" s="1071" t="s">
        <v>1337</v>
      </c>
      <c r="AK6" s="1071" t="s">
        <v>1338</v>
      </c>
      <c r="AM6" s="1071" t="s">
        <v>1339</v>
      </c>
      <c r="AP6" s="1082" t="s">
        <v>171</v>
      </c>
      <c r="AQ6" s="1083" t="s">
        <v>171</v>
      </c>
      <c r="AU6" s="1115" t="s">
        <v>1340</v>
      </c>
      <c r="AW6" s="1115" t="s">
        <v>1341</v>
      </c>
      <c r="AX6" s="1115" t="s">
        <v>1341</v>
      </c>
      <c r="BB6" s="1115" t="s">
        <v>1342</v>
      </c>
      <c r="BC6" s="1115" t="s">
        <v>1323</v>
      </c>
      <c r="BE6" s="1115">
        <v>2004</v>
      </c>
      <c r="BF6" s="1115" t="s">
        <v>1343</v>
      </c>
      <c r="BH6" s="1063" t="s">
        <v>1344</v>
      </c>
      <c r="BJ6" s="1063" t="s">
        <v>1345</v>
      </c>
      <c r="BL6" s="1063" t="s">
        <v>1345</v>
      </c>
      <c r="BN6" s="1063" t="s">
        <v>1346</v>
      </c>
      <c r="BQ6" s="1298">
        <v>4213784</v>
      </c>
      <c r="BR6" s="1312" t="s">
        <v>1255</v>
      </c>
      <c r="BS6" s="1447"/>
      <c r="BT6" s="1298">
        <v>64236872</v>
      </c>
      <c r="BU6" s="1063" t="s">
        <v>231</v>
      </c>
      <c r="BV6" s="1065"/>
      <c r="BW6" s="1719">
        <v>4213768</v>
      </c>
      <c r="BX6" s="1717" t="s">
        <v>251</v>
      </c>
      <c r="BZ6" s="1298">
        <v>64237510</v>
      </c>
      <c r="CA6" s="1063" t="s">
        <v>1347</v>
      </c>
    </row>
    <row customHeight="1" ht="11.25">
      <c r="A7" s="1069" t="s">
        <v>1348</v>
      </c>
      <c r="B7" s="1070">
        <v>2005</v>
      </c>
      <c r="E7" s="1071" t="s">
        <v>1349</v>
      </c>
      <c r="F7" s="1087"/>
      <c r="H7" s="1072" t="s">
        <v>1350</v>
      </c>
      <c r="I7" s="1071" t="s">
        <v>91</v>
      </c>
      <c r="J7" s="1071" t="s">
        <v>1351</v>
      </c>
      <c r="N7" s="1090" t="s">
        <v>1352</v>
      </c>
      <c r="O7" s="1071" t="s">
        <v>1353</v>
      </c>
      <c r="U7" s="1074" t="s">
        <v>56</v>
      </c>
      <c r="V7" s="362" t="s">
        <v>91</v>
      </c>
      <c r="W7" s="1079"/>
      <c r="X7" s="1070" t="s">
        <v>189</v>
      </c>
      <c r="Y7" s="1070" t="s">
        <v>1314</v>
      </c>
      <c r="Z7" s="1085"/>
      <c r="AA7" s="1088"/>
      <c r="AH7" s="1071" t="s">
        <v>1354</v>
      </c>
      <c r="AK7" s="1071" t="s">
        <v>1355</v>
      </c>
      <c r="AM7" s="1071" t="s">
        <v>1356</v>
      </c>
      <c r="AP7" s="1082" t="s">
        <v>189</v>
      </c>
      <c r="AQ7" s="1083" t="s">
        <v>189</v>
      </c>
      <c r="AU7" s="1115" t="s">
        <v>1357</v>
      </c>
      <c r="AW7" s="1115" t="s">
        <v>1358</v>
      </c>
      <c r="AX7" s="1115" t="s">
        <v>1358</v>
      </c>
      <c r="AZ7" s="1062" t="s">
        <v>1359</v>
      </c>
      <c r="BB7" s="1115" t="s">
        <v>1360</v>
      </c>
      <c r="BC7" s="1115" t="s">
        <v>1323</v>
      </c>
      <c r="BE7" s="1115">
        <v>2005</v>
      </c>
      <c r="BF7" s="1115" t="s">
        <v>1361</v>
      </c>
      <c r="BH7" s="1063" t="s">
        <v>1362</v>
      </c>
      <c r="BJ7" s="1063" t="s">
        <v>1344</v>
      </c>
      <c r="BL7" s="1063" t="s">
        <v>1344</v>
      </c>
      <c r="BN7" s="1063" t="s">
        <v>1363</v>
      </c>
      <c r="BQ7" s="1298">
        <v>4213781</v>
      </c>
      <c r="BR7" s="1063" t="s">
        <v>1248</v>
      </c>
      <c r="BS7" s="1446"/>
      <c r="BT7" s="1298">
        <v>64236873</v>
      </c>
      <c r="BU7" s="1063" t="s">
        <v>236</v>
      </c>
      <c r="BV7" s="1065"/>
      <c r="BW7" s="1719">
        <v>4213769</v>
      </c>
      <c r="BX7" s="1717" t="s">
        <v>1364</v>
      </c>
      <c r="BZ7" s="1298">
        <v>64237511</v>
      </c>
      <c r="CA7" s="1063" t="s">
        <v>266</v>
      </c>
    </row>
    <row customHeight="1" ht="11.25">
      <c r="A8" s="1069" t="s">
        <v>1365</v>
      </c>
      <c r="B8" s="1070">
        <v>2006</v>
      </c>
      <c r="E8" s="1071" t="s">
        <v>1366</v>
      </c>
      <c r="F8" s="1087"/>
      <c r="I8" s="1071" t="s">
        <v>92</v>
      </c>
      <c r="J8" s="1071" t="s">
        <v>1367</v>
      </c>
      <c r="N8" s="1158" t="s">
        <v>1368</v>
      </c>
      <c r="O8" s="1071" t="s">
        <v>1369</v>
      </c>
      <c r="V8" s="362" t="s">
        <v>92</v>
      </c>
      <c r="W8" s="1079"/>
      <c r="X8" s="1070" t="s">
        <v>195</v>
      </c>
      <c r="Y8" s="1070" t="s">
        <v>1314</v>
      </c>
      <c r="Z8" s="1085"/>
      <c r="AA8" s="1088"/>
      <c r="AK8" s="1071" t="s">
        <v>1370</v>
      </c>
      <c r="AP8" s="1082" t="s">
        <v>195</v>
      </c>
      <c r="AQ8" s="1083" t="s">
        <v>195</v>
      </c>
      <c r="AU8" s="1115" t="s">
        <v>1371</v>
      </c>
      <c r="AW8" s="1115" t="s">
        <v>1372</v>
      </c>
      <c r="AX8" s="1115" t="s">
        <v>1372</v>
      </c>
      <c r="AZ8" s="1115" t="s">
        <v>1373</v>
      </c>
      <c r="BB8" s="1115" t="s">
        <v>1374</v>
      </c>
      <c r="BC8" s="1115" t="s">
        <v>1323</v>
      </c>
      <c r="BE8" s="1115">
        <v>2006</v>
      </c>
      <c r="BF8" s="1115" t="s">
        <v>1375</v>
      </c>
      <c r="BH8" s="1063" t="s">
        <v>1376</v>
      </c>
      <c r="BJ8" s="1063" t="s">
        <v>1377</v>
      </c>
      <c r="BL8" s="1063" t="s">
        <v>1377</v>
      </c>
      <c r="BN8" s="1063" t="s">
        <v>1378</v>
      </c>
      <c r="BQ8" s="1298">
        <v>4213776</v>
      </c>
      <c r="BR8" s="1063" t="s">
        <v>165</v>
      </c>
      <c r="BS8" s="1446"/>
      <c r="BT8" s="1298">
        <v>64236874</v>
      </c>
      <c r="BU8" s="1312" t="s">
        <v>1379</v>
      </c>
      <c r="BV8" s="1065"/>
      <c r="BW8" s="1719">
        <v>4213770</v>
      </c>
      <c r="BX8" s="1720" t="s">
        <v>1380</v>
      </c>
      <c r="BZ8" s="1298">
        <v>64237512</v>
      </c>
      <c r="CA8" s="1063" t="s">
        <v>261</v>
      </c>
    </row>
    <row customHeight="1" ht="11.25">
      <c r="A9" s="1069" t="s">
        <v>1381</v>
      </c>
      <c r="B9" s="1070">
        <v>2007</v>
      </c>
      <c r="E9" s="1071" t="s">
        <v>1382</v>
      </c>
      <c r="F9" s="1087"/>
      <c r="G9" s="1062" t="s">
        <v>1383</v>
      </c>
      <c r="H9" s="1062" t="s">
        <v>1384</v>
      </c>
      <c r="I9" s="1071" t="s">
        <v>111</v>
      </c>
      <c r="O9" s="1071" t="s">
        <v>1385</v>
      </c>
      <c r="V9" s="362" t="s">
        <v>111</v>
      </c>
      <c r="W9" s="1079"/>
      <c r="X9" s="1070" t="s">
        <v>201</v>
      </c>
      <c r="Y9" s="1070" t="s">
        <v>1222</v>
      </c>
      <c r="Z9" s="1085">
        <v>1</v>
      </c>
      <c r="AA9" s="1088"/>
      <c r="AK9" s="1071" t="s">
        <v>1386</v>
      </c>
      <c r="AP9" s="1082" t="s">
        <v>1387</v>
      </c>
      <c r="AQ9" s="1083" t="s">
        <v>1387</v>
      </c>
      <c r="AW9" s="1115" t="s">
        <v>1388</v>
      </c>
      <c r="AX9" s="1115" t="s">
        <v>1388</v>
      </c>
      <c r="AZ9" s="1115" t="s">
        <v>1389</v>
      </c>
      <c r="BB9" s="1115" t="s">
        <v>1390</v>
      </c>
      <c r="BC9" s="1115" t="s">
        <v>1323</v>
      </c>
      <c r="BE9" s="1115">
        <v>2007</v>
      </c>
      <c r="BF9" s="1115" t="s">
        <v>1391</v>
      </c>
      <c r="BH9" s="1063" t="s">
        <v>1392</v>
      </c>
      <c r="BJ9" s="1063" t="s">
        <v>1393</v>
      </c>
      <c r="BL9" s="1063" t="s">
        <v>1393</v>
      </c>
      <c r="BN9" s="1063" t="s">
        <v>1394</v>
      </c>
      <c r="BQ9" s="1298">
        <v>4213777</v>
      </c>
      <c r="BR9" s="1063" t="s">
        <v>171</v>
      </c>
      <c r="BS9" s="1446"/>
      <c r="BT9" s="1298">
        <v>64236875</v>
      </c>
      <c r="BU9" s="1063" t="s">
        <v>241</v>
      </c>
      <c r="BV9" s="1065"/>
      <c r="BW9" s="0"/>
      <c r="BX9" s="0"/>
    </row>
    <row customHeight="1" ht="11.25">
      <c r="A10" s="1069" t="s">
        <v>1395</v>
      </c>
      <c r="B10" s="1070">
        <v>2008</v>
      </c>
      <c r="E10" s="1071" t="s">
        <v>1396</v>
      </c>
      <c r="F10" s="1087"/>
      <c r="G10" s="1071" t="s">
        <v>1397</v>
      </c>
      <c r="H10" s="1071" t="s">
        <v>1398</v>
      </c>
      <c r="I10" s="1071" t="s">
        <v>147</v>
      </c>
      <c r="J10" s="1062" t="s">
        <v>1399</v>
      </c>
      <c r="K10" s="1062" t="s">
        <v>1400</v>
      </c>
      <c r="O10" s="1071" t="s">
        <v>462</v>
      </c>
      <c r="V10" s="363" t="s">
        <v>147</v>
      </c>
      <c r="W10" s="1091"/>
      <c r="X10" s="1091" t="s">
        <v>1401</v>
      </c>
      <c r="Y10" s="1092" t="s">
        <v>1402</v>
      </c>
      <c r="Z10" s="1085"/>
      <c r="AP10" s="1082" t="s">
        <v>1401</v>
      </c>
      <c r="AQ10" s="1083" t="s">
        <v>1401</v>
      </c>
      <c r="AW10" s="1115" t="s">
        <v>1403</v>
      </c>
      <c r="AX10" s="1115" t="s">
        <v>1403</v>
      </c>
      <c r="AZ10" s="1115" t="s">
        <v>1404</v>
      </c>
      <c r="BB10" s="1115" t="s">
        <v>1405</v>
      </c>
      <c r="BC10" s="1115" t="s">
        <v>1323</v>
      </c>
      <c r="BE10" s="1115">
        <v>2008</v>
      </c>
      <c r="BF10" s="1115" t="s">
        <v>1406</v>
      </c>
      <c r="BH10" s="1063" t="s">
        <v>1407</v>
      </c>
      <c r="BJ10" s="1063" t="s">
        <v>1408</v>
      </c>
      <c r="BL10" s="1063" t="s">
        <v>1408</v>
      </c>
      <c r="BN10" s="1063" t="s">
        <v>1409</v>
      </c>
      <c r="BQ10" s="1298">
        <v>4213778</v>
      </c>
      <c r="BR10" s="1063" t="s">
        <v>189</v>
      </c>
      <c r="BS10" s="1446"/>
      <c r="BT10" s="1298">
        <v>64236876</v>
      </c>
      <c r="BU10" s="1063" t="s">
        <v>221</v>
      </c>
      <c r="BV10" s="1065"/>
      <c r="BW10" s="0"/>
      <c r="BX10" s="0"/>
    </row>
    <row customHeight="1" ht="11.25">
      <c r="A11" s="1069" t="s">
        <v>1410</v>
      </c>
      <c r="B11" s="1070">
        <v>2009</v>
      </c>
      <c r="E11" s="1071" t="s">
        <v>1411</v>
      </c>
      <c r="F11" s="1087"/>
      <c r="G11" s="1071" t="s">
        <v>1412</v>
      </c>
      <c r="H11" s="1071" t="s">
        <v>1413</v>
      </c>
      <c r="I11" s="1071" t="s">
        <v>148</v>
      </c>
      <c r="J11" s="1072" t="s">
        <v>1414</v>
      </c>
      <c r="K11" s="1093" t="s">
        <v>1415</v>
      </c>
      <c r="O11" s="1072" t="s">
        <v>1416</v>
      </c>
      <c r="V11" s="362" t="s">
        <v>148</v>
      </c>
      <c r="W11" s="254"/>
      <c r="X11" s="1079" t="s">
        <v>1387</v>
      </c>
      <c r="Y11" s="1070" t="s">
        <v>1417</v>
      </c>
      <c r="Z11" s="1085"/>
      <c r="AP11" s="1082" t="s">
        <v>201</v>
      </c>
      <c r="AQ11" s="1084" t="s">
        <v>201</v>
      </c>
      <c r="AW11" s="1115" t="s">
        <v>1418</v>
      </c>
      <c r="AX11" s="1115" t="s">
        <v>1418</v>
      </c>
      <c r="AZ11" s="1115" t="s">
        <v>1419</v>
      </c>
      <c r="BB11" s="1115" t="s">
        <v>1420</v>
      </c>
      <c r="BC11" s="1115" t="s">
        <v>1323</v>
      </c>
      <c r="BE11" s="1115">
        <v>2009</v>
      </c>
      <c r="BF11" s="1115" t="s">
        <v>1421</v>
      </c>
      <c r="BH11" s="1063" t="s">
        <v>1422</v>
      </c>
      <c r="BJ11" s="1063" t="s">
        <v>1392</v>
      </c>
      <c r="BL11" s="1063" t="s">
        <v>1392</v>
      </c>
      <c r="BN11" s="1063" t="s">
        <v>1423</v>
      </c>
      <c r="BQ11" s="1298">
        <v>4213780</v>
      </c>
      <c r="BR11" s="1063" t="s">
        <v>195</v>
      </c>
      <c r="BS11" s="1446"/>
      <c r="BW11" s="0"/>
      <c r="BX11" s="0"/>
    </row>
    <row customHeight="1" ht="11.25">
      <c r="A12" s="1069" t="s">
        <v>1424</v>
      </c>
      <c r="B12" s="1070">
        <v>2010</v>
      </c>
      <c r="E12" s="1071" t="s">
        <v>1425</v>
      </c>
      <c r="F12" s="1087"/>
      <c r="G12" s="1071" t="s">
        <v>1413</v>
      </c>
      <c r="I12" s="1071" t="s">
        <v>149</v>
      </c>
      <c r="J12" s="1072" t="s">
        <v>1426</v>
      </c>
      <c r="K12" s="1093" t="s">
        <v>1427</v>
      </c>
      <c r="O12" s="1072" t="s">
        <v>444</v>
      </c>
      <c r="V12" s="362" t="s">
        <v>149</v>
      </c>
      <c r="W12" s="1084"/>
      <c r="X12" s="1079" t="s">
        <v>1428</v>
      </c>
      <c r="Y12" s="1070" t="s">
        <v>1222</v>
      </c>
      <c r="AP12" s="1082"/>
      <c r="AW12" s="1115" t="s">
        <v>148</v>
      </c>
      <c r="AX12" s="1115" t="s">
        <v>148</v>
      </c>
      <c r="AZ12" s="1115" t="s">
        <v>1429</v>
      </c>
      <c r="BB12" s="1115" t="s">
        <v>1430</v>
      </c>
      <c r="BC12" s="1115" t="s">
        <v>1323</v>
      </c>
      <c r="BE12" s="1115">
        <v>2010</v>
      </c>
      <c r="BF12" s="1115" t="s">
        <v>1431</v>
      </c>
      <c r="BH12" s="1063" t="s">
        <v>1432</v>
      </c>
      <c r="BJ12" s="1063" t="s">
        <v>1433</v>
      </c>
      <c r="BL12" s="1063" t="s">
        <v>1433</v>
      </c>
      <c r="BN12" s="1063" t="s">
        <v>1434</v>
      </c>
      <c r="BQ12" s="1298">
        <v>4213779</v>
      </c>
      <c r="BR12" s="1063" t="s">
        <v>1387</v>
      </c>
      <c r="BS12" s="1446"/>
      <c r="BT12" s="1065"/>
      <c r="BU12" s="1065"/>
      <c r="BV12" s="1065"/>
      <c r="BW12" s="0"/>
      <c r="BX12" s="0"/>
    </row>
    <row customHeight="1" ht="11.25">
      <c r="A13" s="1069" t="s">
        <v>1435</v>
      </c>
      <c r="B13" s="1070">
        <v>2011</v>
      </c>
      <c r="E13" s="1071" t="s">
        <v>1436</v>
      </c>
      <c r="F13" s="1087"/>
      <c r="I13" s="1071" t="s">
        <v>150</v>
      </c>
      <c r="K13" s="1093" t="s">
        <v>1386</v>
      </c>
      <c r="V13" s="362" t="s">
        <v>150</v>
      </c>
      <c r="W13" s="1084"/>
      <c r="X13" s="1084"/>
      <c r="Y13" s="1084"/>
      <c r="AW13" s="1115" t="s">
        <v>149</v>
      </c>
      <c r="AX13" s="1115" t="s">
        <v>149</v>
      </c>
      <c r="BB13" s="1115" t="s">
        <v>1437</v>
      </c>
      <c r="BC13" s="1115" t="s">
        <v>1438</v>
      </c>
      <c r="BE13" s="1115">
        <v>2011</v>
      </c>
      <c r="BF13" s="1115" t="s">
        <v>1439</v>
      </c>
      <c r="BH13" s="1063" t="s">
        <v>1440</v>
      </c>
      <c r="BJ13" s="1063" t="s">
        <v>1422</v>
      </c>
      <c r="BL13" s="1063" t="s">
        <v>1422</v>
      </c>
      <c r="BN13" s="1063" t="s">
        <v>1441</v>
      </c>
      <c r="BQ13" s="1298">
        <v>4213783</v>
      </c>
      <c r="BR13" s="1063" t="s">
        <v>1401</v>
      </c>
      <c r="BS13" s="1446"/>
      <c r="BT13" s="1065"/>
      <c r="BU13" s="1065"/>
      <c r="BV13" s="1065"/>
      <c r="BW13" s="1718"/>
      <c r="BX13" s="0"/>
    </row>
    <row customHeight="1" ht="11.25">
      <c r="A14" s="1069" t="s">
        <v>1442</v>
      </c>
      <c r="B14" s="1070">
        <v>2012</v>
      </c>
      <c r="I14" s="1071" t="s">
        <v>151</v>
      </c>
      <c r="J14" s="1062" t="s">
        <v>1443</v>
      </c>
      <c r="N14" s="1062" t="s">
        <v>1444</v>
      </c>
      <c r="V14" s="1078">
        <v>13</v>
      </c>
      <c r="W14" s="1079"/>
      <c r="X14" s="1079" t="s">
        <v>1255</v>
      </c>
      <c r="Y14" s="1070" t="s">
        <v>1222</v>
      </c>
      <c r="AW14" s="1115" t="s">
        <v>150</v>
      </c>
      <c r="AX14" s="1115" t="s">
        <v>150</v>
      </c>
      <c r="AZ14" s="1062" t="s">
        <v>1445</v>
      </c>
      <c r="BB14" s="1115" t="s">
        <v>1446</v>
      </c>
      <c r="BC14" s="1115" t="s">
        <v>1438</v>
      </c>
      <c r="BE14" s="1115">
        <v>2012</v>
      </c>
      <c r="BH14" s="1063" t="s">
        <v>1363</v>
      </c>
      <c r="BJ14" s="1216" t="s">
        <v>1447</v>
      </c>
      <c r="BL14" s="1216" t="s">
        <v>1447</v>
      </c>
      <c r="BN14" s="1063" t="s">
        <v>1448</v>
      </c>
      <c r="BQ14" s="1298">
        <v>4213782</v>
      </c>
      <c r="BR14" s="1063" t="s">
        <v>201</v>
      </c>
      <c r="BS14" s="1446"/>
      <c r="BT14" s="1065"/>
      <c r="BU14" s="1065"/>
      <c r="BV14" s="1065"/>
      <c r="BW14" s="1718"/>
      <c r="BX14" s="0"/>
    </row>
    <row customHeight="1" ht="19.5">
      <c r="A15" s="1069" t="s">
        <v>1449</v>
      </c>
      <c r="B15" s="1070">
        <v>2013</v>
      </c>
      <c r="E15" s="1722" t="s">
        <v>1450</v>
      </c>
      <c r="G15" s="1062" t="s">
        <v>1451</v>
      </c>
      <c r="H15" s="1062" t="s">
        <v>1452</v>
      </c>
      <c r="I15" s="1073" t="s">
        <v>152</v>
      </c>
      <c r="J15" s="1084" t="s">
        <v>576</v>
      </c>
      <c r="N15" s="1153" t="s">
        <v>1453</v>
      </c>
      <c r="X15" s="1082"/>
      <c r="AW15" s="1115" t="s">
        <v>151</v>
      </c>
      <c r="AX15" s="1115" t="s">
        <v>151</v>
      </c>
      <c r="AZ15" s="1115" t="s">
        <v>1373</v>
      </c>
      <c r="BB15" s="1115" t="s">
        <v>1454</v>
      </c>
      <c r="BC15" s="1115" t="s">
        <v>1438</v>
      </c>
      <c r="BE15" s="1115">
        <v>2013</v>
      </c>
      <c r="BH15" s="1063" t="s">
        <v>1378</v>
      </c>
      <c r="BJ15" s="1216" t="s">
        <v>1455</v>
      </c>
      <c r="BL15" s="1216" t="s">
        <v>1455</v>
      </c>
      <c r="BN15" s="1063" t="s">
        <v>1456</v>
      </c>
      <c r="BR15" s="1065"/>
      <c r="BS15" s="1448"/>
      <c r="BT15" s="1065"/>
      <c r="BU15" s="1065"/>
      <c r="BV15" s="1065"/>
      <c r="BW15" s="1718"/>
      <c r="BX15" s="0"/>
    </row>
    <row customHeight="1" ht="21">
      <c r="A16" s="1895" t="s">
        <v>1457</v>
      </c>
      <c r="B16" s="1070">
        <v>2014</v>
      </c>
      <c r="E16" s="1723" t="s">
        <v>1458</v>
      </c>
      <c r="G16" s="1071" t="s">
        <v>1459</v>
      </c>
      <c r="H16" s="1071" t="s">
        <v>1460</v>
      </c>
      <c r="I16" s="1073" t="s">
        <v>1461</v>
      </c>
      <c r="J16" s="1084" t="s">
        <v>549</v>
      </c>
      <c r="N16" s="1153" t="s">
        <v>1462</v>
      </c>
      <c r="AW16" s="1115" t="s">
        <v>152</v>
      </c>
      <c r="AX16" s="1115" t="s">
        <v>152</v>
      </c>
      <c r="AZ16" s="1115" t="s">
        <v>1389</v>
      </c>
      <c r="BB16" s="1115" t="s">
        <v>1463</v>
      </c>
      <c r="BC16" s="1115" t="s">
        <v>1438</v>
      </c>
      <c r="BE16" s="1115">
        <v>2014</v>
      </c>
      <c r="BH16" s="1063" t="s">
        <v>1394</v>
      </c>
      <c r="BJ16" s="1216" t="s">
        <v>1464</v>
      </c>
      <c r="BL16" s="1216" t="s">
        <v>1464</v>
      </c>
      <c r="BN16" s="1063" t="s">
        <v>1465</v>
      </c>
      <c r="BR16" s="1065"/>
      <c r="BS16" s="1448"/>
      <c r="BT16" s="1065"/>
      <c r="BU16" s="1065"/>
      <c r="BV16" s="1065"/>
      <c r="BW16" s="1718"/>
      <c r="BX16" s="0"/>
    </row>
    <row customHeight="1" ht="21">
      <c r="A17" s="1069" t="s">
        <v>1466</v>
      </c>
      <c r="B17" s="1070">
        <v>2015</v>
      </c>
      <c r="G17" s="1071" t="s">
        <v>1413</v>
      </c>
      <c r="H17" s="1071" t="s">
        <v>1413</v>
      </c>
      <c r="I17" s="1071" t="s">
        <v>1467</v>
      </c>
      <c r="N17" s="1153" t="s">
        <v>1468</v>
      </c>
      <c r="X17" s="1082"/>
      <c r="AW17" s="1115" t="s">
        <v>1461</v>
      </c>
      <c r="AX17" s="1115" t="s">
        <v>1461</v>
      </c>
      <c r="AZ17" s="1115" t="s">
        <v>1469</v>
      </c>
      <c r="BB17" s="1115" t="s">
        <v>1470</v>
      </c>
      <c r="BC17" s="1115" t="s">
        <v>1323</v>
      </c>
      <c r="BE17" s="1115">
        <v>2015</v>
      </c>
      <c r="BH17" s="1063" t="s">
        <v>1409</v>
      </c>
      <c r="BJ17" s="1216" t="s">
        <v>1471</v>
      </c>
      <c r="BL17" s="1216" t="s">
        <v>1471</v>
      </c>
      <c r="BN17" s="1063" t="s">
        <v>1472</v>
      </c>
      <c r="BR17" s="1062" t="s">
        <v>1266</v>
      </c>
      <c r="BS17" s="1445"/>
      <c r="BU17" s="1062" t="s">
        <v>1473</v>
      </c>
      <c r="BV17" s="1065"/>
      <c r="BW17" s="0"/>
      <c r="BX17" s="1716" t="s">
        <v>1474</v>
      </c>
      <c r="CA17" s="1062" t="s">
        <v>1475</v>
      </c>
      <c r="CD17" s="1062" t="s">
        <v>1476</v>
      </c>
    </row>
    <row customHeight="1" ht="21">
      <c r="A18" s="1069" t="s">
        <v>1477</v>
      </c>
      <c r="B18" s="1070">
        <v>2016</v>
      </c>
      <c r="I18" s="1071" t="s">
        <v>1478</v>
      </c>
      <c r="N18" s="1153" t="s">
        <v>1479</v>
      </c>
      <c r="X18" s="1082"/>
      <c r="AW18" s="1115" t="s">
        <v>1467</v>
      </c>
      <c r="AX18" s="1115" t="s">
        <v>1467</v>
      </c>
      <c r="BB18" s="1115" t="s">
        <v>1480</v>
      </c>
      <c r="BC18" s="1115" t="s">
        <v>1323</v>
      </c>
      <c r="BE18" s="1115">
        <v>2016</v>
      </c>
      <c r="BH18" s="1063" t="s">
        <v>1423</v>
      </c>
      <c r="BJ18" s="1216" t="s">
        <v>1481</v>
      </c>
      <c r="BL18" s="1216" t="s">
        <v>1481</v>
      </c>
      <c r="BN18" s="1063" t="s">
        <v>1482</v>
      </c>
      <c r="BQ18" s="1449" t="s">
        <v>1296</v>
      </c>
      <c r="BR18" s="1154" t="s">
        <v>1297</v>
      </c>
      <c r="BS18" s="253"/>
      <c r="BT18" s="1449" t="s">
        <v>1483</v>
      </c>
      <c r="BU18" s="1154" t="s">
        <v>1484</v>
      </c>
      <c r="BV18" s="1065"/>
      <c r="BW18" s="1721" t="s">
        <v>1485</v>
      </c>
      <c r="BX18" s="1715" t="s">
        <v>1486</v>
      </c>
      <c r="BZ18" s="1449" t="s">
        <v>1487</v>
      </c>
      <c r="CA18" s="1154" t="s">
        <v>1488</v>
      </c>
      <c r="CC18" s="1449" t="s">
        <v>1489</v>
      </c>
      <c r="CD18" s="1154" t="s">
        <v>1490</v>
      </c>
    </row>
    <row customHeight="1" ht="21">
      <c r="A19" s="1895" t="s">
        <v>1491</v>
      </c>
      <c r="B19" s="1070">
        <v>2017</v>
      </c>
      <c r="I19" s="1071" t="s">
        <v>1492</v>
      </c>
      <c r="N19" s="1153" t="s">
        <v>1493</v>
      </c>
      <c r="X19" s="1082"/>
      <c r="AW19" s="1115" t="s">
        <v>1478</v>
      </c>
      <c r="AX19" s="1115" t="s">
        <v>1478</v>
      </c>
      <c r="AZ19" s="1062" t="s">
        <v>1494</v>
      </c>
      <c r="BB19" s="1115" t="s">
        <v>1495</v>
      </c>
      <c r="BC19" s="1115" t="s">
        <v>1323</v>
      </c>
      <c r="BE19" s="1115">
        <v>2017</v>
      </c>
      <c r="BH19" s="1063" t="s">
        <v>1496</v>
      </c>
      <c r="BJ19" s="1216" t="s">
        <v>1497</v>
      </c>
      <c r="BL19" s="1216" t="s">
        <v>1497</v>
      </c>
      <c r="BQ19" s="1298">
        <v>4190064</v>
      </c>
      <c r="BR19" s="1063" t="s">
        <v>1498</v>
      </c>
      <c r="BS19" s="1446"/>
      <c r="BT19" s="1298">
        <v>4189671</v>
      </c>
      <c r="BU19" s="1063" t="s">
        <v>1499</v>
      </c>
      <c r="BV19" s="1065"/>
      <c r="BW19" s="1719">
        <v>4189706</v>
      </c>
      <c r="BX19" s="1717" t="s">
        <v>1500</v>
      </c>
      <c r="BZ19" s="1298">
        <v>4189714</v>
      </c>
      <c r="CA19" s="1063" t="s">
        <v>1501</v>
      </c>
      <c r="CC19" s="1298">
        <v>4189708</v>
      </c>
      <c r="CD19" s="1063" t="s">
        <v>1502</v>
      </c>
    </row>
    <row customHeight="1" ht="21">
      <c r="A20" s="1069" t="s">
        <v>1503</v>
      </c>
      <c r="B20" s="1070">
        <v>2018</v>
      </c>
      <c r="I20" s="1071" t="s">
        <v>1504</v>
      </c>
      <c r="N20" s="1153" t="s">
        <v>1505</v>
      </c>
      <c r="AW20" s="1115" t="s">
        <v>1492</v>
      </c>
      <c r="AX20" s="1115" t="s">
        <v>1492</v>
      </c>
      <c r="AZ20" s="1115" t="s">
        <v>1506</v>
      </c>
      <c r="BB20" s="1115" t="s">
        <v>1507</v>
      </c>
      <c r="BC20" s="1115" t="s">
        <v>1438</v>
      </c>
      <c r="BE20" s="1115">
        <v>2018</v>
      </c>
      <c r="BH20" s="1063" t="s">
        <v>1434</v>
      </c>
      <c r="BJ20" s="1063" t="s">
        <v>1363</v>
      </c>
      <c r="BL20" s="1063" t="s">
        <v>1363</v>
      </c>
      <c r="BQ20" s="1298">
        <v>4190065</v>
      </c>
      <c r="BR20" s="1063" t="s">
        <v>1508</v>
      </c>
      <c r="BS20" s="1446"/>
      <c r="BT20" s="1298">
        <v>4189672</v>
      </c>
      <c r="BU20" s="1063" t="s">
        <v>1509</v>
      </c>
      <c r="BV20" s="1065"/>
      <c r="BW20" s="1719">
        <v>4189705</v>
      </c>
      <c r="BX20" s="1717" t="s">
        <v>1510</v>
      </c>
      <c r="BZ20" s="1298">
        <v>4189713</v>
      </c>
      <c r="CA20" s="1063" t="s">
        <v>1510</v>
      </c>
      <c r="CC20" s="1298">
        <v>4189709</v>
      </c>
      <c r="CD20" s="1063" t="s">
        <v>1511</v>
      </c>
    </row>
    <row customHeight="1" ht="21">
      <c r="A21" s="1069" t="s">
        <v>1512</v>
      </c>
      <c r="B21" s="1070">
        <v>2019</v>
      </c>
      <c r="I21" s="1071" t="s">
        <v>1513</v>
      </c>
      <c r="N21" s="1153" t="s">
        <v>1514</v>
      </c>
      <c r="AW21" s="1115" t="s">
        <v>1504</v>
      </c>
      <c r="AX21" s="1115" t="s">
        <v>1504</v>
      </c>
      <c r="AZ21" s="1115" t="s">
        <v>1515</v>
      </c>
      <c r="BB21" s="1115" t="s">
        <v>1516</v>
      </c>
      <c r="BC21" s="1115" t="s">
        <v>1323</v>
      </c>
      <c r="BE21" s="1115">
        <v>2019</v>
      </c>
      <c r="BH21" s="1063" t="s">
        <v>1441</v>
      </c>
      <c r="BJ21" s="1063" t="s">
        <v>1378</v>
      </c>
      <c r="BL21" s="1063" t="s">
        <v>1378</v>
      </c>
      <c r="BQ21" s="1298">
        <v>4190066</v>
      </c>
      <c r="BR21" s="1063" t="s">
        <v>1517</v>
      </c>
      <c r="BS21" s="1446"/>
      <c r="BT21" s="1298">
        <v>4189673</v>
      </c>
      <c r="BU21" s="1063" t="s">
        <v>1518</v>
      </c>
      <c r="BV21" s="1065"/>
      <c r="BW21" s="1719">
        <v>4189707</v>
      </c>
      <c r="BX21" s="1717" t="s">
        <v>1519</v>
      </c>
      <c r="BZ21" s="1298">
        <v>4189712</v>
      </c>
      <c r="CA21" s="1063" t="s">
        <v>1520</v>
      </c>
      <c r="CC21" s="1298">
        <v>4189710</v>
      </c>
      <c r="CD21" s="1063" t="s">
        <v>1521</v>
      </c>
    </row>
    <row customHeight="1" ht="21">
      <c r="A22" s="1069" t="s">
        <v>1522</v>
      </c>
      <c r="B22" s="1070">
        <v>2020</v>
      </c>
      <c r="N22" s="1153" t="s">
        <v>1523</v>
      </c>
      <c r="AW22" s="1115" t="s">
        <v>1513</v>
      </c>
      <c r="AX22" s="1115" t="s">
        <v>1513</v>
      </c>
      <c r="AZ22" s="1115" t="s">
        <v>1524</v>
      </c>
      <c r="BB22" s="1115" t="s">
        <v>1525</v>
      </c>
      <c r="BC22" s="1115" t="s">
        <v>1323</v>
      </c>
      <c r="BE22" s="1115">
        <v>2020</v>
      </c>
      <c r="BH22" s="1063" t="s">
        <v>1448</v>
      </c>
      <c r="BJ22" s="1063" t="s">
        <v>1394</v>
      </c>
      <c r="BL22" s="1063" t="s">
        <v>1394</v>
      </c>
      <c r="BQ22" s="1298">
        <v>4190067</v>
      </c>
      <c r="BR22" s="1063" t="s">
        <v>1526</v>
      </c>
      <c r="BS22" s="1446"/>
      <c r="BT22" s="1298">
        <v>4189674</v>
      </c>
      <c r="BU22" s="1063" t="s">
        <v>1527</v>
      </c>
      <c r="BV22" s="1065"/>
      <c r="BW22" s="1065"/>
      <c r="CC22" s="1298">
        <v>4189711</v>
      </c>
      <c r="CD22" s="1063" t="s">
        <v>290</v>
      </c>
    </row>
    <row customHeight="1" ht="21">
      <c r="A23" s="1069" t="s">
        <v>1528</v>
      </c>
      <c r="B23" s="1070">
        <v>2021</v>
      </c>
      <c r="AW23" s="1115" t="s">
        <v>1529</v>
      </c>
      <c r="AX23" s="1115" t="s">
        <v>1529</v>
      </c>
      <c r="AZ23" s="1115" t="s">
        <v>1530</v>
      </c>
      <c r="BB23" s="1115" t="s">
        <v>1531</v>
      </c>
      <c r="BC23" s="1115" t="s">
        <v>1232</v>
      </c>
      <c r="BE23" s="1115">
        <v>2021</v>
      </c>
      <c r="BH23" s="1063" t="s">
        <v>1456</v>
      </c>
      <c r="BJ23" s="1063" t="s">
        <v>1409</v>
      </c>
      <c r="BL23" s="1063" t="s">
        <v>1409</v>
      </c>
      <c r="BQ23" s="1298">
        <v>4190068</v>
      </c>
      <c r="BR23" s="1063" t="s">
        <v>1532</v>
      </c>
      <c r="BS23" s="1446"/>
      <c r="BT23" s="1298">
        <v>4189675</v>
      </c>
      <c r="BU23" s="1063" t="s">
        <v>1533</v>
      </c>
      <c r="BV23" s="1065"/>
      <c r="BW23" s="1065"/>
      <c r="CC23" s="1298">
        <v>5110778</v>
      </c>
      <c r="CD23" s="1063" t="s">
        <v>1534</v>
      </c>
    </row>
    <row customHeight="1" ht="21">
      <c r="A24" s="1069" t="s">
        <v>1535</v>
      </c>
      <c r="B24" s="1070">
        <v>2022</v>
      </c>
      <c r="AW24" s="1115" t="s">
        <v>1536</v>
      </c>
      <c r="AX24" s="1115" t="s">
        <v>1536</v>
      </c>
      <c r="AZ24" s="1115" t="s">
        <v>1537</v>
      </c>
      <c r="BB24" s="1115" t="s">
        <v>1538</v>
      </c>
      <c r="BC24" s="1115" t="s">
        <v>1539</v>
      </c>
      <c r="BE24" s="1115">
        <v>2022</v>
      </c>
      <c r="BH24" s="1063" t="s">
        <v>1465</v>
      </c>
      <c r="BJ24" s="1063" t="s">
        <v>1423</v>
      </c>
      <c r="BL24" s="1063" t="s">
        <v>1423</v>
      </c>
      <c r="BQ24" s="1298">
        <v>4190069</v>
      </c>
      <c r="BR24" s="1063" t="s">
        <v>1540</v>
      </c>
      <c r="BS24" s="1446"/>
      <c r="BT24" s="1298">
        <v>4189676</v>
      </c>
      <c r="BU24" s="1063" t="s">
        <v>1541</v>
      </c>
      <c r="BV24" s="1065"/>
      <c r="BW24" s="1065"/>
      <c r="CC24" s="1298">
        <v>25575374</v>
      </c>
      <c r="CD24" s="1063" t="s">
        <v>1542</v>
      </c>
    </row>
    <row customHeight="1" ht="11.25">
      <c r="A25" s="1069" t="s">
        <v>1543</v>
      </c>
      <c r="B25" s="1070">
        <v>2023</v>
      </c>
      <c r="AW25" s="1115" t="s">
        <v>1544</v>
      </c>
      <c r="AX25" s="1115" t="s">
        <v>1544</v>
      </c>
      <c r="AZ25" s="1115" t="s">
        <v>1545</v>
      </c>
      <c r="BB25" s="1115" t="s">
        <v>1546</v>
      </c>
      <c r="BC25" s="1115" t="s">
        <v>1539</v>
      </c>
      <c r="BE25" s="1115">
        <v>2023</v>
      </c>
      <c r="BH25" s="1063" t="s">
        <v>1472</v>
      </c>
      <c r="BJ25" s="1063" t="s">
        <v>1496</v>
      </c>
      <c r="BL25" s="1063" t="s">
        <v>1496</v>
      </c>
      <c r="BQ25" s="1298">
        <v>4190070</v>
      </c>
      <c r="BR25" s="1063" t="s">
        <v>1547</v>
      </c>
      <c r="BS25" s="1446"/>
      <c r="BT25" s="1298">
        <v>4189677</v>
      </c>
      <c r="BU25" s="1063" t="s">
        <v>1548</v>
      </c>
      <c r="BV25" s="1065"/>
      <c r="BW25" s="1065"/>
    </row>
    <row customHeight="1" ht="11.25">
      <c r="A26" s="1069" t="s">
        <v>1549</v>
      </c>
      <c r="B26" s="1070">
        <v>2024</v>
      </c>
      <c r="J26" s="1755" t="s">
        <v>1550</v>
      </c>
      <c r="AX26" s="1115" t="s">
        <v>1551</v>
      </c>
      <c r="AZ26" s="1115" t="s">
        <v>1416</v>
      </c>
      <c r="BB26" s="1115" t="s">
        <v>1552</v>
      </c>
      <c r="BC26" s="1115" t="s">
        <v>1539</v>
      </c>
      <c r="BE26" s="1115">
        <v>2024</v>
      </c>
      <c r="BH26" s="1063" t="s">
        <v>1482</v>
      </c>
      <c r="BJ26" s="1063" t="s">
        <v>1434</v>
      </c>
      <c r="BL26" s="1063" t="s">
        <v>1434</v>
      </c>
      <c r="BQ26" s="1298">
        <v>4190071</v>
      </c>
      <c r="BR26" s="1063" t="s">
        <v>1553</v>
      </c>
      <c r="BS26" s="1446"/>
      <c r="BV26" s="1065"/>
      <c r="BW26" s="1065"/>
    </row>
    <row customHeight="1" ht="11.25">
      <c r="A27" s="1069" t="s">
        <v>1554</v>
      </c>
      <c r="B27" s="1070">
        <v>2025</v>
      </c>
      <c r="J27" s="156" t="s">
        <v>182</v>
      </c>
      <c r="AX27" s="1115" t="s">
        <v>1555</v>
      </c>
      <c r="BB27" s="1115" t="s">
        <v>1556</v>
      </c>
      <c r="BC27" s="1115" t="s">
        <v>1539</v>
      </c>
      <c r="BE27" s="1115">
        <v>2025</v>
      </c>
      <c r="BH27" s="1065" t="s">
        <v>24</v>
      </c>
      <c r="BJ27" s="1063" t="s">
        <v>1441</v>
      </c>
      <c r="BL27" s="1063" t="s">
        <v>1441</v>
      </c>
      <c r="BN27" s="1065" t="s">
        <v>24</v>
      </c>
      <c r="BQ27" s="1298">
        <v>4190072</v>
      </c>
      <c r="BR27" s="1063" t="s">
        <v>1557</v>
      </c>
      <c r="BS27" s="1446"/>
      <c r="BV27" s="1065"/>
      <c r="BW27" s="1065"/>
    </row>
    <row customHeight="1" ht="11.25">
      <c r="A28" s="1069" t="s">
        <v>1558</v>
      </c>
      <c r="D28" s="1095"/>
      <c r="E28" s="1096"/>
      <c r="F28" s="1096"/>
      <c r="H28" s="1097" t="s">
        <v>1559</v>
      </c>
      <c r="AX28" s="1115" t="s">
        <v>1560</v>
      </c>
      <c r="AZ28" s="1062" t="s">
        <v>1561</v>
      </c>
      <c r="BB28" s="1115" t="s">
        <v>1562</v>
      </c>
      <c r="BC28" s="1115" t="s">
        <v>1563</v>
      </c>
      <c r="BE28" s="1115">
        <v>2026</v>
      </c>
      <c r="BH28" s="1065" t="s">
        <v>24</v>
      </c>
      <c r="BJ28" s="1063" t="s">
        <v>1448</v>
      </c>
      <c r="BL28" s="1063" t="s">
        <v>1448</v>
      </c>
      <c r="BN28" s="1065" t="s">
        <v>24</v>
      </c>
      <c r="BQ28" s="1298">
        <v>4190073</v>
      </c>
      <c r="BR28" s="1063" t="s">
        <v>1564</v>
      </c>
      <c r="BS28" s="1446"/>
      <c r="BV28" s="1065"/>
      <c r="BW28" s="1065"/>
    </row>
    <row customHeight="1" ht="11.25">
      <c r="A29" s="1069" t="s">
        <v>1565</v>
      </c>
      <c r="D29" s="1098" t="s">
        <v>1566</v>
      </c>
      <c r="E29" s="1099" t="str">
        <f>IF(TEMPLATE_GROUP="","",INDEX(StartDateList,MATCH(TEMPLATE_GROUP,CodeTemplateList,0),1))</f>
        <v>45292.666817129626</v>
      </c>
      <c r="F29" s="1099" t="str">
        <f>IF(TEMPLATE_GROUP="","",INDEX(EndDateList,MATCH(TEMPLATE_GROUP,CodeTemplateList,0),1))</f>
        <v>45657.66689814815</v>
      </c>
      <c r="H29" s="1100" t="s">
        <v>1567</v>
      </c>
      <c r="AX29" s="1115" t="s">
        <v>1568</v>
      </c>
      <c r="AZ29" s="1115" t="s">
        <v>1217</v>
      </c>
      <c r="BB29" s="1115" t="s">
        <v>1416</v>
      </c>
      <c r="BC29" s="1085"/>
      <c r="BE29" s="1115">
        <v>2027</v>
      </c>
      <c r="BJ29" s="1063" t="s">
        <v>1456</v>
      </c>
      <c r="BL29" s="1063" t="s">
        <v>1456</v>
      </c>
    </row>
    <row customHeight="1" ht="11.25">
      <c r="A30" s="1069" t="s">
        <v>1569</v>
      </c>
      <c r="D30" s="1101"/>
      <c r="E30" s="1102"/>
      <c r="F30" s="1102"/>
      <c r="AX30" s="1115" t="s">
        <v>1570</v>
      </c>
      <c r="AZ30" s="1115" t="s">
        <v>1244</v>
      </c>
      <c r="BE30" s="1115">
        <v>2028</v>
      </c>
      <c r="BJ30" s="1063" t="s">
        <v>1571</v>
      </c>
      <c r="BL30" s="1063" t="s">
        <v>1571</v>
      </c>
    </row>
    <row customHeight="1" ht="12.75">
      <c r="A31" s="1069" t="s">
        <v>1572</v>
      </c>
      <c r="D31" s="1095"/>
      <c r="E31" s="1096"/>
      <c r="F31" s="1096"/>
      <c r="H31" s="1103"/>
      <c r="AX31" s="1115" t="s">
        <v>1573</v>
      </c>
      <c r="AZ31" s="1115" t="s">
        <v>461</v>
      </c>
      <c r="BE31" s="1115">
        <v>2029</v>
      </c>
      <c r="BJ31" s="1063" t="s">
        <v>1574</v>
      </c>
      <c r="BL31" s="1063" t="s">
        <v>1574</v>
      </c>
    </row>
    <row customHeight="1" ht="11.25">
      <c r="A32" s="1069" t="s">
        <v>1575</v>
      </c>
      <c r="D32" s="1098" t="s">
        <v>1576</v>
      </c>
      <c r="E32" s="1099" t="str">
        <f>IF(TEMPLATE_GROUP="","",INDEX(StartDateList,MATCH(TEMPLATE_GROUP,CodeTemplateList,0),1))</f>
        <v>45292.666817129626</v>
      </c>
      <c r="F32" s="1099" t="str">
        <f>IF(TEMPLATE_GROUP="","",INDEX(EndDateList,MATCH(TEMPLATE_GROUP,CodeTemplateList,0),1))</f>
        <v>45657.66689814815</v>
      </c>
      <c r="H32" s="1104" t="s">
        <v>1577</v>
      </c>
      <c r="O32" s="1069" t="s">
        <v>445</v>
      </c>
      <c r="AX32" s="1115" t="s">
        <v>1578</v>
      </c>
      <c r="AZ32" s="1115" t="s">
        <v>463</v>
      </c>
      <c r="BE32" s="1115">
        <v>2030</v>
      </c>
      <c r="BJ32" s="1063" t="s">
        <v>1465</v>
      </c>
      <c r="BL32" s="1063" t="s">
        <v>1465</v>
      </c>
    </row>
    <row customHeight="1" ht="11.25">
      <c r="A33" s="1069" t="s">
        <v>1579</v>
      </c>
      <c r="O33" s="1069" t="s">
        <v>1241</v>
      </c>
      <c r="AX33" s="1115" t="s">
        <v>1580</v>
      </c>
      <c r="AZ33" s="1115" t="s">
        <v>444</v>
      </c>
      <c r="BE33" s="1115">
        <v>2031</v>
      </c>
      <c r="BJ33" s="1063" t="s">
        <v>1472</v>
      </c>
      <c r="BL33" s="1063" t="s">
        <v>1472</v>
      </c>
    </row>
    <row customHeight="1" ht="11.25">
      <c r="A34" s="1069" t="s">
        <v>1581</v>
      </c>
      <c r="O34" s="1069" t="s">
        <v>1277</v>
      </c>
      <c r="AX34" s="1115" t="s">
        <v>1582</v>
      </c>
      <c r="BE34" s="1115">
        <v>2032</v>
      </c>
      <c r="BJ34" s="1063" t="s">
        <v>1482</v>
      </c>
      <c r="BL34" s="1063" t="s">
        <v>1482</v>
      </c>
    </row>
    <row customHeight="1" ht="11.25">
      <c r="A35" s="1069" t="s">
        <v>1583</v>
      </c>
      <c r="O35" s="1069" t="s">
        <v>1310</v>
      </c>
      <c r="AX35" s="1115" t="s">
        <v>1584</v>
      </c>
      <c r="AZ35" s="1062" t="s">
        <v>1585</v>
      </c>
      <c r="BE35" s="1115">
        <v>2033</v>
      </c>
      <c r="BL35" s="1063" t="s">
        <v>1586</v>
      </c>
    </row>
    <row customHeight="1" ht="11.25">
      <c r="A36" s="1895" t="s">
        <v>1587</v>
      </c>
      <c r="D36" s="1105" t="s">
        <v>1588</v>
      </c>
      <c r="E36" s="1106" t="s">
        <v>715</v>
      </c>
      <c r="F36" s="1107" t="str">
        <f>INDEX(E37:E41,MATCH(TEMPLATE_SPHERE,F37:F41,0))</f>
        <v>теплоснабжения</v>
      </c>
      <c r="G36" s="1107" t="str">
        <f>INDEX(G37:G41,MATCH(TEMPLATE_SPHERE,F37:F41,0))</f>
        <v>теплоснабжение</v>
      </c>
      <c r="O36" s="1069" t="s">
        <v>1334</v>
      </c>
      <c r="AX36" s="1115" t="s">
        <v>1589</v>
      </c>
      <c r="AZ36" s="1115" t="s">
        <v>444</v>
      </c>
      <c r="BE36" s="1115">
        <v>2034</v>
      </c>
      <c r="BL36" s="1063" t="s">
        <v>1590</v>
      </c>
    </row>
    <row customHeight="1" ht="11.25">
      <c r="A37" s="1069" t="s">
        <v>1591</v>
      </c>
      <c r="E37" s="404" t="s">
        <v>1592</v>
      </c>
      <c r="F37" s="1108" t="s">
        <v>715</v>
      </c>
      <c r="G37" s="404" t="s">
        <v>1593</v>
      </c>
      <c r="O37" s="1069" t="s">
        <v>1353</v>
      </c>
      <c r="AX37" s="1115" t="s">
        <v>1594</v>
      </c>
      <c r="AZ37" s="1115" t="s">
        <v>1243</v>
      </c>
      <c r="BE37" s="1115">
        <v>2035</v>
      </c>
    </row>
    <row customHeight="1" ht="11.25">
      <c r="A38" s="1069" t="s">
        <v>1595</v>
      </c>
      <c r="E38" s="404" t="s">
        <v>1596</v>
      </c>
      <c r="F38" s="1109" t="s">
        <v>761</v>
      </c>
      <c r="G38" s="404" t="s">
        <v>1597</v>
      </c>
      <c r="O38" s="1069" t="s">
        <v>1369</v>
      </c>
      <c r="AX38" s="1115" t="s">
        <v>98</v>
      </c>
      <c r="AZ38" s="1115" t="s">
        <v>1278</v>
      </c>
      <c r="BE38" s="1115">
        <v>2036</v>
      </c>
      <c r="BH38" s="1062" t="s">
        <v>1598</v>
      </c>
      <c r="BJ38" s="1062" t="s">
        <v>1599</v>
      </c>
      <c r="BL38" s="1062" t="s">
        <v>1600</v>
      </c>
      <c r="BN38" s="1062" t="s">
        <v>1601</v>
      </c>
    </row>
    <row customHeight="1" ht="11.25">
      <c r="A39" s="1069" t="s">
        <v>1602</v>
      </c>
      <c r="E39" s="404" t="s">
        <v>1603</v>
      </c>
      <c r="F39" s="1109" t="s">
        <v>813</v>
      </c>
      <c r="G39" s="404" t="s">
        <v>1604</v>
      </c>
      <c r="O39" s="1069" t="s">
        <v>1385</v>
      </c>
      <c r="AX39" s="1115" t="s">
        <v>1605</v>
      </c>
      <c r="AZ39" s="1115" t="s">
        <v>1311</v>
      </c>
      <c r="BE39" s="1115">
        <v>2037</v>
      </c>
      <c r="BH39" s="1063" t="s">
        <v>1606</v>
      </c>
      <c r="BJ39" s="1216" t="s">
        <v>1606</v>
      </c>
      <c r="BL39" s="1216" t="s">
        <v>1606</v>
      </c>
      <c r="BN39" s="1063" t="s">
        <v>1607</v>
      </c>
    </row>
    <row customHeight="1" ht="11.25">
      <c r="A40" s="1069" t="s">
        <v>1608</v>
      </c>
      <c r="E40" s="404" t="s">
        <v>1609</v>
      </c>
      <c r="F40" s="1109" t="s">
        <v>799</v>
      </c>
      <c r="G40" s="404" t="s">
        <v>1610</v>
      </c>
      <c r="O40" s="1069" t="s">
        <v>462</v>
      </c>
      <c r="AX40" s="1115" t="s">
        <v>1611</v>
      </c>
      <c r="BE40" s="1115">
        <v>2038</v>
      </c>
      <c r="BH40" s="1063" t="s">
        <v>1612</v>
      </c>
      <c r="BJ40" s="1216" t="s">
        <v>934</v>
      </c>
      <c r="BL40" s="1216" t="s">
        <v>934</v>
      </c>
      <c r="BN40" s="1063" t="s">
        <v>968</v>
      </c>
    </row>
    <row customHeight="1" ht="11.25">
      <c r="A41" s="1069" t="s">
        <v>1613</v>
      </c>
      <c r="E41" s="404" t="s">
        <v>1614</v>
      </c>
      <c r="F41" s="1109" t="s">
        <v>1615</v>
      </c>
      <c r="G41" s="404" t="s">
        <v>1614</v>
      </c>
      <c r="O41" s="1069" t="s">
        <v>1416</v>
      </c>
      <c r="AX41" s="1115" t="s">
        <v>1616</v>
      </c>
      <c r="AZ41" s="1062" t="s">
        <v>1617</v>
      </c>
      <c r="BE41" s="1115">
        <v>2039</v>
      </c>
      <c r="BH41" s="1063" t="s">
        <v>1618</v>
      </c>
      <c r="BJ41" s="1216" t="s">
        <v>930</v>
      </c>
      <c r="BL41" s="1216" t="s">
        <v>930</v>
      </c>
      <c r="BN41" s="1063" t="s">
        <v>955</v>
      </c>
    </row>
    <row customHeight="1" ht="11.25">
      <c r="A42" s="1069" t="s">
        <v>1619</v>
      </c>
      <c r="AX42" s="1115" t="s">
        <v>1620</v>
      </c>
      <c r="AZ42" s="1115" t="s">
        <v>445</v>
      </c>
      <c r="BE42" s="1115">
        <v>2040</v>
      </c>
      <c r="BH42" s="1063" t="s">
        <v>952</v>
      </c>
      <c r="BJ42" s="1216" t="s">
        <v>932</v>
      </c>
      <c r="BL42" s="1216" t="s">
        <v>932</v>
      </c>
      <c r="BN42" s="1063" t="s">
        <v>1621</v>
      </c>
    </row>
    <row customHeight="1" ht="11.25">
      <c r="A43" s="1069" t="s">
        <v>1622</v>
      </c>
      <c r="AX43" s="1115" t="s">
        <v>1623</v>
      </c>
      <c r="AZ43" s="1115" t="s">
        <v>1241</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1277</v>
      </c>
      <c r="BE44" s="1115">
        <v>2042</v>
      </c>
      <c r="BH44" s="1063" t="s">
        <v>1631</v>
      </c>
      <c r="BJ44" s="1216" t="s">
        <v>952</v>
      </c>
      <c r="BL44" s="1216" t="s">
        <v>952</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1310</v>
      </c>
      <c r="BE45" s="1115">
        <v>2043</v>
      </c>
      <c r="BH45" s="1063" t="s">
        <v>1640</v>
      </c>
      <c r="BJ45" s="1216" t="s">
        <v>946</v>
      </c>
      <c r="BL45" s="1216" t="s">
        <v>946</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1334</v>
      </c>
      <c r="BE46" s="1115">
        <v>2044</v>
      </c>
      <c r="BH46" s="1063" t="s">
        <v>955</v>
      </c>
      <c r="BJ46" s="1216" t="s">
        <v>936</v>
      </c>
      <c r="BL46" s="1216" t="s">
        <v>936</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1353</v>
      </c>
      <c r="BE47" s="1115">
        <v>2045</v>
      </c>
      <c r="BH47" s="1063" t="s">
        <v>1621</v>
      </c>
      <c r="BJ47" s="1216" t="s">
        <v>938</v>
      </c>
      <c r="BL47" s="1216" t="s">
        <v>938</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1369</v>
      </c>
      <c r="BE48" s="1115">
        <v>2046</v>
      </c>
      <c r="BH48" s="1063" t="s">
        <v>1625</v>
      </c>
      <c r="BJ48" s="1216" t="s">
        <v>940</v>
      </c>
      <c r="BL48" s="1216" t="s">
        <v>940</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1385</v>
      </c>
      <c r="BE49" s="1115">
        <v>2047</v>
      </c>
      <c r="BH49" s="1063" t="s">
        <v>956</v>
      </c>
      <c r="BJ49" s="1216" t="s">
        <v>942</v>
      </c>
      <c r="BL49" s="1216" t="s">
        <v>942</v>
      </c>
    </row>
    <row customHeight="1" ht="11.25">
      <c r="A50" s="1069" t="s">
        <v>1660</v>
      </c>
      <c r="E50" s="404" t="s">
        <v>1661</v>
      </c>
      <c r="F50" s="1109" t="s">
        <v>926</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462</v>
      </c>
      <c r="BE50" s="1115">
        <v>2048</v>
      </c>
      <c r="BH50" s="1063" t="s">
        <v>1632</v>
      </c>
      <c r="BJ50" s="1216" t="s">
        <v>944</v>
      </c>
      <c r="BL50" s="1216" t="s">
        <v>944</v>
      </c>
    </row>
    <row customHeight="1" ht="11.25">
      <c r="A51" s="1069" t="s">
        <v>1663</v>
      </c>
      <c r="E51" s="404" t="s">
        <v>1664</v>
      </c>
      <c r="F51" s="1109" t="s">
        <v>1665</v>
      </c>
      <c r="G51" s="1111" t="str">
        <f>IF(TITLE_PERIOD_START="","",TITLE_PERIOD_START)</f>
        <v>45292.666817129626</v>
      </c>
      <c r="H51" s="1111" t="str">
        <f>IF(TITLE_PERIOD_END="","",TITLE_PERIOD_END)</f>
        <v>45657.66689814815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1666</v>
      </c>
      <c r="AZ51" s="1115" t="s">
        <v>1416</v>
      </c>
      <c r="BE51" s="1115">
        <v>2049</v>
      </c>
      <c r="BH51" s="1063" t="s">
        <v>1641</v>
      </c>
      <c r="BJ51" s="1216" t="s">
        <v>1667</v>
      </c>
      <c r="BL51" s="1216" t="s">
        <v>1667</v>
      </c>
    </row>
    <row customHeight="1" ht="11.25">
      <c r="A52" s="1069" t="s">
        <v>1668</v>
      </c>
      <c r="E52" s="404" t="s">
        <v>1669</v>
      </c>
      <c r="F52" s="1109" t="s">
        <v>1635</v>
      </c>
      <c r="G52" s="1111" t="str">
        <f>IF(TITLE_PERIOD_START="","",TITLE_PERIOD_START)</f>
        <v>45292.666817129626</v>
      </c>
      <c r="H52" s="1111" t="str">
        <f>IF(TITLE_PERIOD_END="","",TITLE_PERIOD_END)</f>
        <v>45657.66689814815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444</v>
      </c>
      <c r="BE52" s="1115">
        <v>2050</v>
      </c>
      <c r="BH52" s="1063" t="s">
        <v>1645</v>
      </c>
      <c r="BJ52" s="1216" t="s">
        <v>955</v>
      </c>
      <c r="BL52" s="1216" t="s">
        <v>955</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1218</v>
      </c>
      <c r="BE55" s="1115">
        <v>2053</v>
      </c>
      <c r="BH55" s="1065" t="s">
        <v>24</v>
      </c>
      <c r="BJ55" s="1216" t="s">
        <v>956</v>
      </c>
      <c r="BL55" s="1216" t="s">
        <v>956</v>
      </c>
    </row>
    <row customHeight="1" ht="11.25">
      <c r="A56" s="1069" t="s">
        <v>1680</v>
      </c>
      <c r="D56" s="1113" t="s">
        <v>1681</v>
      </c>
      <c r="E56" s="1089">
        <v>55</v>
      </c>
      <c r="F56" s="1069" t="s">
        <v>1682</v>
      </c>
      <c r="AX56" s="1115" t="s">
        <v>1683</v>
      </c>
      <c r="AZ56" s="1115" t="s">
        <v>1245</v>
      </c>
      <c r="BE56" s="1115">
        <v>2054</v>
      </c>
      <c r="BH56" s="1065" t="s">
        <v>24</v>
      </c>
      <c r="BJ56" s="1216" t="s">
        <v>1632</v>
      </c>
      <c r="BL56" s="1216" t="s">
        <v>1632</v>
      </c>
    </row>
    <row customHeight="1" ht="11.25">
      <c r="A57" s="1069" t="s">
        <v>1684</v>
      </c>
      <c r="D57" s="1113" t="s">
        <v>1685</v>
      </c>
      <c r="E57" s="1089">
        <v>66</v>
      </c>
      <c r="F57" s="1069" t="s">
        <v>1682</v>
      </c>
      <c r="AX57" s="1115" t="s">
        <v>1686</v>
      </c>
      <c r="AZ57" s="1115" t="s">
        <v>1280</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130</v>
      </c>
      <c r="E59" s="1089" t="s">
        <v>1513</v>
      </c>
      <c r="F59" s="1069" t="s">
        <v>1691</v>
      </c>
      <c r="AX59" s="1115" t="s">
        <v>1692</v>
      </c>
      <c r="AZ59" s="1062" t="s">
        <v>1693</v>
      </c>
      <c r="BE59" s="1115">
        <v>2057</v>
      </c>
      <c r="BJ59" s="1216" t="s">
        <v>1649</v>
      </c>
      <c r="BL59" s="1216" t="s">
        <v>1649</v>
      </c>
    </row>
    <row customHeight="1" ht="11.25">
      <c r="A60" s="1069" t="s">
        <v>1694</v>
      </c>
      <c r="D60" s="1113" t="s">
        <v>1695</v>
      </c>
      <c r="E60" s="1089" t="s">
        <v>1513</v>
      </c>
      <c r="F60" s="1069" t="s">
        <v>1691</v>
      </c>
      <c r="AX60" s="1115" t="s">
        <v>1696</v>
      </c>
      <c r="AZ60" s="1115" t="s">
        <v>1219</v>
      </c>
      <c r="BE60" s="1115">
        <v>2058</v>
      </c>
      <c r="BJ60" s="1216" t="s">
        <v>1655</v>
      </c>
      <c r="BL60" s="1216" t="s">
        <v>1655</v>
      </c>
    </row>
    <row customHeight="1" ht="11.25">
      <c r="A61" s="1069" t="s">
        <v>1697</v>
      </c>
      <c r="D61" s="1113" t="s">
        <v>1698</v>
      </c>
      <c r="E61" s="1089">
        <v>30</v>
      </c>
      <c r="F61" s="1069" t="s">
        <v>1691</v>
      </c>
      <c r="AX61" s="1115" t="s">
        <v>1699</v>
      </c>
      <c r="AZ61" s="1115" t="s">
        <v>1246</v>
      </c>
      <c r="BE61" s="1115">
        <v>2059</v>
      </c>
      <c r="BL61" s="1216" t="s">
        <v>948</v>
      </c>
    </row>
    <row customHeight="1" ht="11.25">
      <c r="A62" s="1069" t="s">
        <v>1700</v>
      </c>
      <c r="D62" s="1113" t="s">
        <v>129</v>
      </c>
      <c r="E62" s="1089">
        <v>34</v>
      </c>
      <c r="F62" s="1069" t="s">
        <v>1691</v>
      </c>
      <c r="AZ62" s="1115" t="s">
        <v>1281</v>
      </c>
      <c r="BE62" s="1115">
        <v>2060</v>
      </c>
      <c r="BL62" s="1216" t="s">
        <v>950</v>
      </c>
    </row>
    <row customHeight="1" ht="11.25">
      <c r="A63" s="1069" t="s">
        <v>1701</v>
      </c>
      <c r="D63" s="1113" t="s">
        <v>1702</v>
      </c>
      <c r="E63" s="1089">
        <v>34</v>
      </c>
      <c r="F63" s="1069" t="s">
        <v>1691</v>
      </c>
      <c r="AZ63" s="1115" t="s">
        <v>1312</v>
      </c>
      <c r="BE63" s="1115">
        <v>2061</v>
      </c>
    </row>
    <row customHeight="1" ht="11.25">
      <c r="A64" s="1069" t="s">
        <v>1703</v>
      </c>
      <c r="D64" s="1113" t="s">
        <v>1704</v>
      </c>
      <c r="E64" s="1089">
        <v>34</v>
      </c>
      <c r="F64" s="1069" t="s">
        <v>1691</v>
      </c>
      <c r="AZ64" s="1115" t="s">
        <v>1335</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1220</v>
      </c>
      <c r="BE67" s="1115">
        <v>2065</v>
      </c>
    </row>
    <row customHeight="1" ht="11.25">
      <c r="A68" s="1069" t="s">
        <v>1709</v>
      </c>
      <c r="AZ68" s="1115" t="s">
        <v>1247</v>
      </c>
      <c r="BE68" s="1115">
        <v>2066</v>
      </c>
      <c r="BH68" s="1062" t="s">
        <v>1710</v>
      </c>
      <c r="BJ68" s="1062" t="s">
        <v>1711</v>
      </c>
      <c r="BL68" s="1062" t="s">
        <v>1712</v>
      </c>
      <c r="BN68" s="1062" t="s">
        <v>1713</v>
      </c>
    </row>
    <row customHeight="1" ht="11.25">
      <c r="A69" s="1069" t="s">
        <v>1714</v>
      </c>
      <c r="AZ69" s="1115" t="s">
        <v>1282</v>
      </c>
      <c r="BE69" s="1115">
        <v>2067</v>
      </c>
      <c r="BH69" s="1063" t="s">
        <v>1715</v>
      </c>
      <c r="BI69" s="1112" t="s">
        <v>108</v>
      </c>
      <c r="BJ69" s="1063" t="s">
        <v>1716</v>
      </c>
      <c r="BK69" s="1112" t="s">
        <v>108</v>
      </c>
      <c r="BL69" s="1063" t="s">
        <v>1717</v>
      </c>
      <c r="BN69" s="1063" t="s">
        <v>1718</v>
      </c>
    </row>
    <row customHeight="1" ht="11.25">
      <c r="A70" s="1069" t="s">
        <v>1719</v>
      </c>
      <c r="AZ70" s="1115" t="s">
        <v>1313</v>
      </c>
      <c r="BE70" s="1115">
        <v>2068</v>
      </c>
      <c r="BH70" s="1063" t="s">
        <v>1720</v>
      </c>
      <c r="BJ70" s="1063" t="s">
        <v>1721</v>
      </c>
      <c r="BL70" s="1063" t="s">
        <v>1722</v>
      </c>
      <c r="BN70" s="1063" t="s">
        <v>1723</v>
      </c>
    </row>
    <row customHeight="1" ht="11.25">
      <c r="A71" s="1069" t="s">
        <v>1724</v>
      </c>
      <c r="AZ71" s="1115" t="s">
        <v>1315</v>
      </c>
      <c r="BE71" s="1115">
        <v>2069</v>
      </c>
      <c r="BH71" s="1063" t="s">
        <v>1725</v>
      </c>
      <c r="BI71" s="1112" t="s">
        <v>89</v>
      </c>
      <c r="BJ71" s="1063" t="s">
        <v>1726</v>
      </c>
      <c r="BK71" s="1112" t="s">
        <v>89</v>
      </c>
      <c r="BL71" s="1063" t="s">
        <v>1727</v>
      </c>
      <c r="BN71" s="1063" t="s">
        <v>1728</v>
      </c>
    </row>
    <row customHeight="1" ht="11.25">
      <c r="A72" s="1069" t="s">
        <v>1729</v>
      </c>
      <c r="AZ72" s="1115" t="s">
        <v>56</v>
      </c>
      <c r="BE72" s="1115">
        <v>2070</v>
      </c>
      <c r="BH72" s="1063" t="s">
        <v>1730</v>
      </c>
      <c r="BJ72" s="1063" t="s">
        <v>1730</v>
      </c>
      <c r="BL72" s="1063" t="s">
        <v>1730</v>
      </c>
      <c r="BN72" s="1063" t="s">
        <v>1731</v>
      </c>
    </row>
    <row customHeight="1" ht="11.25">
      <c r="A73" s="1069" t="s">
        <v>1732</v>
      </c>
      <c r="BH73" s="1063" t="s">
        <v>1733</v>
      </c>
      <c r="BI73" s="1112" t="s">
        <v>110</v>
      </c>
      <c r="BJ73" s="1063" t="s">
        <v>1734</v>
      </c>
      <c r="BK73" s="1112" t="s">
        <v>110</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1229</v>
      </c>
      <c r="BH76" s="1063" t="s">
        <v>1746</v>
      </c>
      <c r="BJ76" s="1063" t="s">
        <v>1747</v>
      </c>
      <c r="BL76" s="1063" t="s">
        <v>1748</v>
      </c>
    </row>
    <row customHeight="1" ht="11.25">
      <c r="A77" s="1069" t="s">
        <v>1749</v>
      </c>
      <c r="AZ77" s="1115" t="s">
        <v>1257</v>
      </c>
    </row>
    <row customHeight="1" ht="11.25">
      <c r="A78" s="1069" t="s">
        <v>14</v>
      </c>
      <c r="AZ78" s="1115" t="s">
        <v>1289</v>
      </c>
    </row>
    <row customHeight="1" ht="11.25">
      <c r="A79" s="1069" t="s">
        <v>1750</v>
      </c>
      <c r="AZ79" s="1115" t="s">
        <v>1319</v>
      </c>
      <c r="BH79" s="1062" t="s">
        <v>1751</v>
      </c>
      <c r="BJ79" s="1062" t="s">
        <v>1752</v>
      </c>
      <c r="BL79" s="1062" t="s">
        <v>1753</v>
      </c>
    </row>
    <row customHeight="1" ht="11.25">
      <c r="A80" s="1069" t="s">
        <v>1754</v>
      </c>
      <c r="AZ80" s="1115" t="s">
        <v>1340</v>
      </c>
      <c r="BH80" s="1063" t="s">
        <v>1755</v>
      </c>
      <c r="BJ80" s="1063" t="s">
        <v>1756</v>
      </c>
      <c r="BL80" s="1063" t="s">
        <v>1757</v>
      </c>
    </row>
    <row customHeight="1" ht="11.25">
      <c r="A81" s="1069" t="s">
        <v>1758</v>
      </c>
      <c r="AZ81" s="1115" t="s">
        <v>1357</v>
      </c>
      <c r="BH81" s="1063" t="s">
        <v>1759</v>
      </c>
      <c r="BJ81" s="1063" t="s">
        <v>1760</v>
      </c>
      <c r="BL81" s="1063" t="s">
        <v>1761</v>
      </c>
    </row>
    <row customHeight="1" ht="11.25">
      <c r="A82" s="1069" t="s">
        <v>1762</v>
      </c>
      <c r="AZ82" s="1115" t="s">
        <v>1371</v>
      </c>
      <c r="BH82" s="1063" t="s">
        <v>1763</v>
      </c>
      <c r="BJ82" s="1063" t="s">
        <v>1764</v>
      </c>
      <c r="BL82" s="1063" t="s">
        <v>1765</v>
      </c>
    </row>
    <row customHeight="1" ht="11.25">
      <c r="A83" s="1069" t="s">
        <v>1766</v>
      </c>
      <c r="BH83" s="1063" t="s">
        <v>1767</v>
      </c>
      <c r="BJ83" s="1063" t="s">
        <v>1768</v>
      </c>
      <c r="BL83" s="1063" t="s">
        <v>1769</v>
      </c>
    </row>
    <row customHeight="1" ht="11.25">
      <c r="A84" s="1069" t="s">
        <v>1770</v>
      </c>
      <c r="AZ84" s="1062" t="s">
        <v>1771</v>
      </c>
    </row>
    <row customHeight="1" ht="11.25">
      <c r="A85" s="1895" t="s">
        <v>1772</v>
      </c>
      <c r="AZ85" s="1115" t="s">
        <v>1773</v>
      </c>
    </row>
    <row customHeight="1" ht="11.25">
      <c r="A86" s="1069" t="s">
        <v>1774</v>
      </c>
      <c r="AZ86" s="1115" t="s">
        <v>1775</v>
      </c>
      <c r="BH86" s="1062" t="s">
        <v>1776</v>
      </c>
      <c r="BJ86" s="1062" t="s">
        <v>1777</v>
      </c>
      <c r="BL86" s="1062" t="s">
        <v>1778</v>
      </c>
    </row>
    <row customHeight="1" ht="11.25">
      <c r="A87" s="1069" t="s">
        <v>1779</v>
      </c>
      <c r="AZ87" s="1115" t="s">
        <v>1780</v>
      </c>
      <c r="BH87" s="1063" t="s">
        <v>1781</v>
      </c>
      <c r="BJ87" s="1063" t="s">
        <v>1782</v>
      </c>
      <c r="BL87" s="1063" t="s">
        <v>1783</v>
      </c>
    </row>
    <row customHeight="1" ht="11.25">
      <c r="A88" s="1069" t="s">
        <v>1784</v>
      </c>
      <c r="AZ88" s="0"/>
      <c r="BH88" s="1063" t="s">
        <v>1785</v>
      </c>
      <c r="BJ88" s="1063" t="s">
        <v>1786</v>
      </c>
      <c r="BL88" s="1063" t="s">
        <v>1787</v>
      </c>
    </row>
    <row customHeight="1" ht="11.25">
      <c r="A89" s="1069" t="s">
        <v>1788</v>
      </c>
      <c r="AZ89" s="1062" t="s">
        <v>1789</v>
      </c>
    </row>
    <row customHeight="1" ht="11.25">
      <c r="A90" s="1069" t="s">
        <v>1790</v>
      </c>
      <c r="AZ90" s="1115" t="s">
        <v>926</v>
      </c>
    </row>
    <row customHeight="1" ht="11.25">
      <c r="A91" s="1069" t="s">
        <v>1791</v>
      </c>
      <c r="AZ91" s="1115" t="s">
        <v>962</v>
      </c>
      <c r="BH91" s="1062" t="s">
        <v>1792</v>
      </c>
      <c r="BJ91" s="1062" t="s">
        <v>1793</v>
      </c>
      <c r="BL91" s="1062" t="s">
        <v>1794</v>
      </c>
    </row>
    <row customHeight="1" ht="11.25">
      <c r="AZ92" s="1115" t="s">
        <v>1795</v>
      </c>
      <c r="BH92" s="1063" t="s">
        <v>1796</v>
      </c>
      <c r="BJ92" s="1063" t="s">
        <v>1797</v>
      </c>
      <c r="BL92" s="1063" t="s">
        <v>1798</v>
      </c>
    </row>
    <row customHeight="1" ht="11.25">
      <c r="AZ93" s="1115" t="s">
        <v>1799</v>
      </c>
      <c r="BH93" s="1063" t="s">
        <v>1800</v>
      </c>
      <c r="BJ93" s="1063" t="s">
        <v>1801</v>
      </c>
      <c r="BL93" s="1063" t="s">
        <v>1802</v>
      </c>
    </row>
    <row customHeight="1" ht="11.25">
      <c r="AZ94" s="1115" t="s">
        <v>1803</v>
      </c>
    </row>
    <row r="96" customHeight="1" ht="11.25">
      <c r="AZ96" s="1062" t="s">
        <v>1804</v>
      </c>
      <c r="BH96" s="1062" t="s">
        <v>1805</v>
      </c>
      <c r="BJ96" s="1062" t="s">
        <v>1806</v>
      </c>
      <c r="BL96" s="1062" t="s">
        <v>1807</v>
      </c>
      <c r="BN96" s="1062" t="s">
        <v>1808</v>
      </c>
    </row>
    <row customHeight="1" ht="11.25">
      <c r="AZ97" s="1115" t="s">
        <v>1809</v>
      </c>
      <c r="BH97" s="1063" t="s">
        <v>1810</v>
      </c>
      <c r="BJ97" s="1063" t="s">
        <v>1811</v>
      </c>
      <c r="BL97" s="1063" t="s">
        <v>1812</v>
      </c>
      <c r="BN97" s="1063" t="s">
        <v>1813</v>
      </c>
    </row>
    <row customHeight="1" ht="11.25">
      <c r="AZ98" s="1115" t="s">
        <v>1814</v>
      </c>
      <c r="BH98" s="1063" t="s">
        <v>1815</v>
      </c>
      <c r="BJ98" s="1063" t="s">
        <v>1816</v>
      </c>
      <c r="BL98" s="1063" t="s">
        <v>1817</v>
      </c>
      <c r="BN98" s="1063" t="s">
        <v>1818</v>
      </c>
    </row>
    <row customHeight="1" ht="11.25">
      <c r="AZ99" s="1115" t="s">
        <v>1819</v>
      </c>
      <c r="BH99" s="1063" t="s">
        <v>1820</v>
      </c>
      <c r="BJ99" s="1063" t="s">
        <v>1821</v>
      </c>
      <c r="BL99" s="1063" t="s">
        <v>1822</v>
      </c>
      <c r="BN99" s="1063" t="s">
        <v>1823</v>
      </c>
    </row>
    <row customHeight="1" ht="11.25">
      <c r="BJ100" s="1063" t="s">
        <v>1416</v>
      </c>
      <c r="BL100" s="1063" t="s">
        <v>1416</v>
      </c>
      <c r="BN100" s="1063" t="s">
        <v>1824</v>
      </c>
    </row>
    <row customHeight="1" ht="11.25">
      <c r="AZ101" s="1716" t="s">
        <v>1825</v>
      </c>
      <c r="BN101" s="1063" t="s">
        <v>1826</v>
      </c>
    </row>
    <row customHeight="1" ht="11.25">
      <c r="AZ102" s="1115" t="s">
        <v>1827</v>
      </c>
      <c r="BN102" s="1063" t="s">
        <v>1828</v>
      </c>
    </row>
    <row customHeight="1" ht="11.25">
      <c r="AZ103" s="1115" t="s">
        <v>1829</v>
      </c>
      <c r="BN103" s="1063" t="s">
        <v>1830</v>
      </c>
    </row>
    <row customHeight="1" ht="11.25">
      <c r="AZ104" s="1115" t="s">
        <v>564</v>
      </c>
      <c r="BN104" s="1063" t="s">
        <v>1831</v>
      </c>
    </row>
    <row r="107" customHeight="1" ht="11.25">
      <c r="BH107" s="1062" t="s">
        <v>1832</v>
      </c>
      <c r="BJ107" s="1062" t="s">
        <v>1833</v>
      </c>
      <c r="BL107" s="1062" t="s">
        <v>1834</v>
      </c>
      <c r="BN107" s="1062" t="s">
        <v>1835</v>
      </c>
    </row>
    <row customHeight="1" ht="11.25">
      <c r="BH108" s="1063" t="s">
        <v>1836</v>
      </c>
      <c r="BJ108" s="1063" t="s">
        <v>1837</v>
      </c>
      <c r="BL108" s="1063" t="s">
        <v>1501</v>
      </c>
      <c r="BN108" s="1063" t="s">
        <v>1838</v>
      </c>
    </row>
    <row customHeight="1" ht="11.25">
      <c r="BH109" s="1063" t="s">
        <v>1839</v>
      </c>
    </row>
    <row customHeight="1" ht="11.25">
      <c r="BH110" s="1063" t="s">
        <v>1839</v>
      </c>
    </row>
    <row r="114" customHeight="1" ht="11.25">
      <c r="BH114" s="1062" t="s">
        <v>1840</v>
      </c>
    </row>
    <row customHeight="1" ht="11.25">
      <c r="BH115" s="1063" t="s">
        <v>444</v>
      </c>
    </row>
    <row customHeight="1" ht="11.25">
      <c r="BH116" s="1063" t="s">
        <v>1243</v>
      </c>
    </row>
    <row customHeight="1" ht="11.25">
      <c r="BH117" s="1063" t="s">
        <v>1278</v>
      </c>
    </row>
    <row customHeight="1" ht="11.25">
      <c r="BH118" s="1063"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45B19-ABBD-A03B-FB14-9895B6D78B0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715</v>
      </c>
      <c r="E1" s="975" t="s">
        <v>761</v>
      </c>
      <c r="F1" s="975" t="s">
        <v>813</v>
      </c>
      <c r="G1" s="975" t="s">
        <v>799</v>
      </c>
      <c r="H1" s="975" t="s">
        <v>1615</v>
      </c>
    </row>
    <row customHeight="1" ht="9">
      <c r="A2" s="978" t="s">
        <v>1843</v>
      </c>
      <c r="B2" s="978"/>
      <c r="C2" s="979" t="str">
        <f>INDEX(TEMPLATE_NUMBER_FORM_LIST,MATCH(TEMPLATE_SPHERE,TEMPLATE_SPHERE_LIST,0))</f>
        <v>16</v>
      </c>
      <c r="D2" s="978" t="s">
        <v>1467</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110</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1568</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1504</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882DF5-4403-AB79-ED8C-436882D5387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715</v>
      </c>
      <c r="D2" s="835" t="s">
        <v>761</v>
      </c>
      <c r="E2" s="835" t="s">
        <v>813</v>
      </c>
      <c r="F2" s="835" t="s">
        <v>799</v>
      </c>
      <c r="G2" s="835" t="s">
        <v>1615</v>
      </c>
      <c r="H2" s="837"/>
      <c r="I2" s="837"/>
      <c r="J2" s="837"/>
      <c r="K2" s="837"/>
      <c r="L2" s="837"/>
      <c r="M2" s="837"/>
      <c r="N2" s="837"/>
      <c r="O2" s="835" t="s">
        <v>715</v>
      </c>
      <c r="P2" s="835" t="s">
        <v>761</v>
      </c>
      <c r="Q2" s="835" t="s">
        <v>799</v>
      </c>
      <c r="R2" s="835" t="s">
        <v>813</v>
      </c>
      <c r="S2" s="835" t="s">
        <v>1615</v>
      </c>
      <c r="T2" s="835" t="s">
        <v>715</v>
      </c>
      <c r="U2" s="835" t="s">
        <v>761</v>
      </c>
      <c r="V2" s="835" t="s">
        <v>799</v>
      </c>
      <c r="W2" s="835" t="s">
        <v>813</v>
      </c>
      <c r="X2" s="835" t="s">
        <v>1615</v>
      </c>
      <c r="Y2" s="835"/>
      <c r="Z2" s="835" t="s">
        <v>715</v>
      </c>
      <c r="AA2" s="844" t="s">
        <v>761</v>
      </c>
      <c r="AB2" s="835" t="s">
        <v>799</v>
      </c>
      <c r="AC2" s="835" t="s">
        <v>813</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1555</v>
      </c>
      <c r="D11" s="2413" t="s">
        <v>1551</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615</v>
      </c>
      <c r="P20" s="952" t="s">
        <v>615</v>
      </c>
      <c r="Q20" s="952" t="s">
        <v>615</v>
      </c>
      <c r="R20" s="952" t="s">
        <v>615</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304</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304</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307</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635</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307</v>
      </c>
      <c r="P25" s="952" t="s">
        <v>304</v>
      </c>
      <c r="Q25" s="952" t="s">
        <v>642</v>
      </c>
      <c r="R25" s="952" t="s">
        <v>304</v>
      </c>
      <c r="S25" s="952"/>
      <c r="T25" s="959" t="s">
        <v>1958</v>
      </c>
      <c r="U25" s="840" t="s">
        <v>1958</v>
      </c>
      <c r="V25" s="840" t="s">
        <v>1958</v>
      </c>
      <c r="W25" s="840" t="s">
        <v>1958</v>
      </c>
      <c r="X25" s="837"/>
      <c r="Y25" s="995"/>
      <c r="Z25" s="840"/>
      <c r="AA25" s="843"/>
      <c r="AB25" s="840"/>
      <c r="AC25" s="840"/>
      <c r="AD25" s="840"/>
    </row>
    <row customHeight="1" ht="18">
      <c r="A26" s="839"/>
      <c r="B26" s="893">
        <v>9</v>
      </c>
      <c r="C26" s="837" t="s">
        <v>811</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631</v>
      </c>
      <c r="P26" s="952" t="s">
        <v>625</v>
      </c>
      <c r="Q26" s="952" t="s">
        <v>1959</v>
      </c>
      <c r="R26" s="952" t="s">
        <v>625</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633</v>
      </c>
      <c r="P27" s="952" t="s">
        <v>627</v>
      </c>
      <c r="Q27" s="952" t="s">
        <v>1962</v>
      </c>
      <c r="R27" s="952" t="s">
        <v>627</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635</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642</v>
      </c>
      <c r="P29" s="952" t="s">
        <v>307</v>
      </c>
      <c r="Q29" s="952"/>
      <c r="R29" s="952" t="s">
        <v>307</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644</v>
      </c>
      <c r="P30" s="952" t="s">
        <v>635</v>
      </c>
      <c r="Q30" s="952" t="s">
        <v>644</v>
      </c>
      <c r="R30" s="952" t="s">
        <v>635</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638</v>
      </c>
      <c r="Q31" s="952" t="s">
        <v>1969</v>
      </c>
      <c r="R31" s="952" t="s">
        <v>638</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640</v>
      </c>
      <c r="Q32" s="952" t="s">
        <v>1972</v>
      </c>
      <c r="R32" s="952" t="s">
        <v>640</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646</v>
      </c>
      <c r="P33" s="952" t="s">
        <v>642</v>
      </c>
      <c r="Q33" s="952" t="s">
        <v>646</v>
      </c>
      <c r="R33" s="952" t="s">
        <v>642</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648</v>
      </c>
      <c r="P36" s="952" t="s">
        <v>644</v>
      </c>
      <c r="Q36" s="952" t="s">
        <v>648</v>
      </c>
      <c r="R36" s="952" t="s">
        <v>644</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652</v>
      </c>
      <c r="P39" s="952" t="s">
        <v>646</v>
      </c>
      <c r="Q39" s="952" t="s">
        <v>652</v>
      </c>
      <c r="R39" s="952" t="s">
        <v>646</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648</v>
      </c>
      <c r="Q40" s="952" t="s">
        <v>1995</v>
      </c>
      <c r="R40" s="952" t="s">
        <v>648</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652</v>
      </c>
      <c r="Q43" s="952" t="s">
        <v>2006</v>
      </c>
      <c r="R43" s="952" t="s">
        <v>652</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2038</v>
      </c>
      <c r="U52" s="837" t="s">
        <v>2039</v>
      </c>
      <c r="V52" s="837" t="s">
        <v>2040</v>
      </c>
      <c r="W52" s="837" t="s">
        <v>2041</v>
      </c>
      <c r="X52" s="837"/>
      <c r="Y52" s="995"/>
      <c r="Z52" s="840" t="s">
        <v>656</v>
      </c>
      <c r="AA52" s="843" t="s">
        <v>656</v>
      </c>
      <c r="AB52" s="843" t="s">
        <v>656</v>
      </c>
      <c r="AC52" s="843" t="s">
        <v>656</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660</v>
      </c>
      <c r="P53" s="952" t="s">
        <v>323</v>
      </c>
      <c r="Q53" s="952" t="s">
        <v>323</v>
      </c>
      <c r="R53" s="952" t="s">
        <v>323</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658</v>
      </c>
      <c r="U54" s="837" t="s">
        <v>658</v>
      </c>
      <c r="V54" s="837" t="s">
        <v>658</v>
      </c>
      <c r="W54" s="837" t="s">
        <v>658</v>
      </c>
      <c r="X54" s="837"/>
      <c r="Y54" s="995"/>
      <c r="Z54" s="840" t="s">
        <v>659</v>
      </c>
      <c r="AA54" s="840" t="s">
        <v>659</v>
      </c>
      <c r="AB54" s="840" t="s">
        <v>659</v>
      </c>
      <c r="AC54" s="840" t="s">
        <v>659</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312</v>
      </c>
      <c r="P55" s="952" t="s">
        <v>660</v>
      </c>
      <c r="Q55" s="952" t="s">
        <v>660</v>
      </c>
      <c r="R55" s="952" t="s">
        <v>660</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929</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1047</v>
      </c>
      <c r="P56" s="952" t="s">
        <v>663</v>
      </c>
      <c r="Q56" s="952" t="s">
        <v>663</v>
      </c>
      <c r="R56" s="952" t="s">
        <v>663</v>
      </c>
      <c r="S56" s="952"/>
      <c r="T56" s="837" t="s">
        <v>2046</v>
      </c>
      <c r="U56" s="837" t="s">
        <v>2047</v>
      </c>
      <c r="V56" s="837" t="s">
        <v>2047</v>
      </c>
      <c r="W56" s="837" t="s">
        <v>2047</v>
      </c>
      <c r="X56" s="837"/>
      <c r="Y56" s="995"/>
      <c r="Z56" s="840" t="s">
        <v>665</v>
      </c>
      <c r="AA56" s="840" t="s">
        <v>665</v>
      </c>
      <c r="AB56" s="840" t="s">
        <v>665</v>
      </c>
      <c r="AC56" s="840" t="s">
        <v>665</v>
      </c>
      <c r="AD56" s="840"/>
    </row>
    <row customHeight="1" ht="27">
      <c r="A57" s="839"/>
      <c r="B57" s="893">
        <v>40</v>
      </c>
      <c r="C57" s="837" t="s">
        <v>931</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666</v>
      </c>
      <c r="Q57" s="952" t="s">
        <v>666</v>
      </c>
      <c r="R57" s="952" t="s">
        <v>666</v>
      </c>
      <c r="S57" s="952"/>
      <c r="T57" s="837" t="s">
        <v>2049</v>
      </c>
      <c r="U57" s="837" t="s">
        <v>2050</v>
      </c>
      <c r="V57" s="837" t="s">
        <v>2050</v>
      </c>
      <c r="W57" s="837" t="s">
        <v>2050</v>
      </c>
      <c r="X57" s="837"/>
      <c r="Y57" s="995"/>
      <c r="Z57" s="840" t="s">
        <v>668</v>
      </c>
      <c r="AA57" s="840" t="s">
        <v>668</v>
      </c>
      <c r="AB57" s="840" t="s">
        <v>668</v>
      </c>
      <c r="AC57" s="840" t="s">
        <v>668</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314</v>
      </c>
      <c r="P58" s="952" t="s">
        <v>703</v>
      </c>
      <c r="Q58" s="952" t="s">
        <v>703</v>
      </c>
      <c r="R58" s="952" t="s">
        <v>703</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672</v>
      </c>
      <c r="U60" s="837" t="s">
        <v>672</v>
      </c>
      <c r="V60" s="837" t="s">
        <v>672</v>
      </c>
      <c r="W60" s="837" t="s">
        <v>672</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1461</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1461</v>
      </c>
      <c r="P95" s="952"/>
      <c r="Q95" s="952"/>
      <c r="R95" s="952"/>
      <c r="S95" s="952"/>
      <c r="T95" s="837" t="s">
        <v>2116</v>
      </c>
      <c r="U95" s="837"/>
      <c r="V95" s="837"/>
      <c r="W95" s="837"/>
      <c r="X95" s="837"/>
      <c r="Y95" s="995"/>
      <c r="Z95" s="840"/>
      <c r="AA95" s="843"/>
      <c r="AB95" s="840"/>
      <c r="AC95" s="840"/>
      <c r="AD95" s="840"/>
    </row>
    <row customHeight="1" ht="99">
      <c r="A96" s="839"/>
      <c r="B96" s="893">
        <v>79</v>
      </c>
      <c r="C96" s="837" t="s">
        <v>1056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1467</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1478</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1492</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1504</v>
      </c>
      <c r="P99" s="952"/>
      <c r="Q99" s="952"/>
      <c r="R99" s="952"/>
      <c r="S99" s="952"/>
      <c r="T99" s="837" t="s">
        <v>2125</v>
      </c>
      <c r="U99" s="837"/>
      <c r="V99" s="837"/>
      <c r="W99" s="837"/>
      <c r="X99" s="837"/>
      <c r="Y99" s="995"/>
      <c r="Z99" s="840" t="s">
        <v>796</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796</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796</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1560</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1669</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3322D-6E2C-92AA-8FF2-ACA08593BF4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АО «РИР» Филиал в г. Северске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Департамент тарифного регулирования Томской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419</v>
      </c>
      <c r="N9" s="284"/>
      <c r="O9" s="2082" t="str">
        <f>IF(TITLE_DATE_CHANGE_PERIOD="",IF(TITLE_DATE_PR="","",TITLE_DATE_PR),TITLE_DATE_CHANGE_PERIOD)</f>
        <v>45280.672581018516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420</v>
      </c>
      <c r="N10" s="284"/>
      <c r="O10" s="2082" t="str">
        <f>IF(TITLE_NUMBER_PR_CHANGE="",IF(TITLE_NUMBER_PR="","",TITLE_NUMBER_PR),TITLE_NUMBER_PR_CHANGE)</f>
        <v>№9-142/9(554)</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сайт Департамента тарифного регулирования Томской области</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107" t="s">
        <v>87</v>
      </c>
      <c r="M15" s="2044" t="s">
        <v>424</v>
      </c>
      <c r="N15" s="281"/>
      <c r="O15" s="2108" t="s">
        <v>2135</v>
      </c>
      <c r="P15" s="2109"/>
      <c r="Q15" s="2109"/>
      <c r="R15" s="2109"/>
      <c r="S15" s="2109"/>
      <c r="T15" s="2109"/>
      <c r="U15" s="2110"/>
      <c r="V15" s="2111" t="s">
        <v>426</v>
      </c>
      <c r="W15" s="2114" t="s">
        <v>1053</v>
      </c>
      <c r="X15" s="1953"/>
    </row>
    <row customHeight="1" ht="33.75">
      <c r="J16" s="368"/>
      <c r="K16" s="368"/>
      <c r="L16" s="2107"/>
      <c r="M16" s="2044"/>
      <c r="N16" s="1026"/>
      <c r="O16" s="2117" t="s">
        <v>429</v>
      </c>
      <c r="P16" s="2117" t="s">
        <v>430</v>
      </c>
      <c r="Q16" s="2100" t="s">
        <v>431</v>
      </c>
      <c r="R16" s="2102"/>
      <c r="S16" s="2100" t="s">
        <v>446</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440</v>
      </c>
      <c r="R17" s="1224" t="s">
        <v>441</v>
      </c>
      <c r="S17" s="1309" t="s">
        <v>442</v>
      </c>
      <c r="T17" s="2103" t="s">
        <v>443</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395</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396</v>
      </c>
      <c r="N20" s="280"/>
      <c r="O20" s="2416" t="str">
        <f>INDEX(PT_DIFFERENTIATION_TER,MATCH(B19,PT_DIFFERENTIATION_TER_ID,0))</f>
        <v/>
      </c>
      <c r="P20" s="2416"/>
      <c r="Q20" s="2416"/>
      <c r="R20" s="2416"/>
      <c r="S20" s="2416"/>
      <c r="T20" s="2416"/>
      <c r="U20" s="2416"/>
      <c r="V20" s="2416"/>
      <c r="W20" s="2416"/>
      <c r="X20" s="1273" t="s">
        <v>397</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398</v>
      </c>
      <c r="N21" s="280"/>
      <c r="O21" s="2416" t="str">
        <f>INDEX(PT_DIFFERENTIATION_CS,MATCH(C19,PT_DIFFERENTIATION_CS_ID,0))</f>
        <v/>
      </c>
      <c r="P21" s="2416"/>
      <c r="Q21" s="2416"/>
      <c r="R21" s="2416"/>
      <c r="S21" s="2416"/>
      <c r="T21" s="2416"/>
      <c r="U21" s="2416"/>
      <c r="V21" s="2416"/>
      <c r="W21" s="2416"/>
      <c r="X21" s="1273" t="s">
        <v>399</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400</v>
      </c>
      <c r="N22" s="280"/>
      <c r="O22" s="2416" t="str">
        <f>INDEX(PT_DIFFERENTIATION_IST_TE,MATCH(D19,PT_DIFFERENTIATION_IST_TE_ID,0))</f>
        <v/>
      </c>
      <c r="P22" s="2416"/>
      <c r="Q22" s="2416"/>
      <c r="R22" s="2416"/>
      <c r="S22" s="2416"/>
      <c r="T22" s="2416"/>
      <c r="U22" s="2416"/>
      <c r="V22" s="2416"/>
      <c r="W22" s="2416"/>
      <c r="X22" s="1273" t="s">
        <v>401</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403</v>
      </c>
      <c r="N23" s="280"/>
      <c r="O23" s="2418"/>
      <c r="P23" s="2418"/>
      <c r="Q23" s="2418"/>
      <c r="R23" s="2418"/>
      <c r="S23" s="2418"/>
      <c r="T23" s="2418"/>
      <c r="U23" s="2418"/>
      <c r="V23" s="2418"/>
      <c r="W23" s="2418"/>
      <c r="X23" s="1273" t="s">
        <v>404</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406</v>
      </c>
      <c r="N24" s="280"/>
      <c r="O24" s="2419"/>
      <c r="P24" s="2420"/>
      <c r="Q24" s="2420"/>
      <c r="R24" s="2420"/>
      <c r="S24" s="2420"/>
      <c r="T24" s="2420"/>
      <c r="U24" s="2420"/>
      <c r="V24" s="2420"/>
      <c r="W24" s="2421"/>
      <c r="X24" s="1273" t="s">
        <v>407</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409</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410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411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412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579</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188</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711</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4CA5A-62BE-A57F-06DD-5AEAB1F9A72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АО «РИР» Филиал в г. Северске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тарифного регулирования Томской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419</v>
      </c>
      <c r="N9" s="284"/>
      <c r="O9" s="2082" t="str">
        <f>IF(TITLE_DATE_CHANGE_PERIOD="",IF(TITLE_DATE_PR="","",TITLE_DATE_PR),TITLE_DATE_CHANGE_PERIOD)</f>
        <v>45280.672581018516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420</v>
      </c>
      <c r="N10" s="284"/>
      <c r="O10" s="2082" t="str">
        <f>IF(TITLE_NUMBER_PR_CHANGE="",IF(TITLE_NUMBER_PR="","",TITLE_NUMBER_PR),TITLE_NUMBER_PR_CHANGE)</f>
        <v>№9-142/9(554)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Департамента тарифного регулирования Томской области</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107" t="s">
        <v>87</v>
      </c>
      <c r="M15" s="2044" t="s">
        <v>424</v>
      </c>
      <c r="N15" s="281"/>
      <c r="O15" s="2108" t="s">
        <v>2135</v>
      </c>
      <c r="P15" s="2109"/>
      <c r="Q15" s="2109"/>
      <c r="R15" s="2109"/>
      <c r="S15" s="2109"/>
      <c r="T15" s="2109"/>
      <c r="U15" s="2110"/>
      <c r="V15" s="2111" t="s">
        <v>426</v>
      </c>
      <c r="W15" s="2114" t="s">
        <v>1053</v>
      </c>
      <c r="X15" s="1953"/>
    </row>
    <row customHeight="1" ht="33.75">
      <c r="J16" s="368"/>
      <c r="K16" s="368"/>
      <c r="L16" s="2107"/>
      <c r="M16" s="2044"/>
      <c r="N16" s="1026"/>
      <c r="O16" s="2117" t="s">
        <v>429</v>
      </c>
      <c r="P16" s="2117" t="s">
        <v>430</v>
      </c>
      <c r="Q16" s="2100" t="s">
        <v>431</v>
      </c>
      <c r="R16" s="2102"/>
      <c r="S16" s="2100" t="s">
        <v>446</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440</v>
      </c>
      <c r="R17" s="1224" t="s">
        <v>441</v>
      </c>
      <c r="S17" s="1309" t="s">
        <v>442</v>
      </c>
      <c r="T17" s="2103" t="s">
        <v>443</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395</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396</v>
      </c>
      <c r="N20" s="280"/>
      <c r="O20" s="2416">
        <f>INDEX(PT_DIFFERENTIATION_TER,MATCH(B19,PT_DIFFERENTIATION_TER_ID,0))</f>
      </c>
      <c r="P20" s="2416"/>
      <c r="Q20" s="2416"/>
      <c r="R20" s="2416"/>
      <c r="S20" s="2416"/>
      <c r="T20" s="2416"/>
      <c r="U20" s="2416"/>
      <c r="V20" s="2416"/>
      <c r="W20" s="2416"/>
      <c r="X20" s="1273" t="s">
        <v>397</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398</v>
      </c>
      <c r="N21" s="280"/>
      <c r="O21" s="2416">
        <f>INDEX(PT_DIFFERENTIATION_CS,MATCH(C19,PT_DIFFERENTIATION_CS_ID,0))</f>
      </c>
      <c r="P21" s="2416"/>
      <c r="Q21" s="2416"/>
      <c r="R21" s="2416"/>
      <c r="S21" s="2416"/>
      <c r="T21" s="2416"/>
      <c r="U21" s="2416"/>
      <c r="V21" s="2416"/>
      <c r="W21" s="2416"/>
      <c r="X21" s="1273" t="s">
        <v>399</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400</v>
      </c>
      <c r="N22" s="280"/>
      <c r="O22" s="2416">
        <f>INDEX(PT_DIFFERENTIATION_IST_TE,MATCH(D19,PT_DIFFERENTIATION_IST_TE_ID,0))</f>
      </c>
      <c r="P22" s="2416"/>
      <c r="Q22" s="2416"/>
      <c r="R22" s="2416"/>
      <c r="S22" s="2416"/>
      <c r="T22" s="2416"/>
      <c r="U22" s="2416"/>
      <c r="V22" s="2416"/>
      <c r="W22" s="2416"/>
      <c r="X22" s="1273" t="s">
        <v>401</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403</v>
      </c>
      <c r="N23" s="280"/>
      <c r="O23" s="2418"/>
      <c r="P23" s="2418"/>
      <c r="Q23" s="2418"/>
      <c r="R23" s="2418"/>
      <c r="S23" s="2418"/>
      <c r="T23" s="2418"/>
      <c r="U23" s="2418"/>
      <c r="V23" s="2418"/>
      <c r="W23" s="2418"/>
      <c r="X23" s="1273" t="s">
        <v>404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406</v>
      </c>
      <c r="N24" s="280"/>
      <c r="O24" s="2419"/>
      <c r="P24" s="2420"/>
      <c r="Q24" s="2420"/>
      <c r="R24" s="2420"/>
      <c r="S24" s="2420"/>
      <c r="T24" s="2420"/>
      <c r="U24" s="2420"/>
      <c r="V24" s="2420"/>
      <c r="W24" s="2421"/>
      <c r="X24" s="1273" t="s">
        <v>407</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409</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410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411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412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579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188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711</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2B01E-9C5F-5A08-A707-D501AE5620B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АО «РИР» Филиал в г. Северске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тарифного регулирования Томской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419</v>
      </c>
      <c r="N9" s="284"/>
      <c r="O9" s="2082" t="str">
        <f>IF(TITLE_DATE_CHANGE_PERIOD="",IF(TITLE_DATE_PR="","",TITLE_DATE_PR),TITLE_DATE_CHANGE_PERIOD)</f>
        <v>45280.672581018516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420</v>
      </c>
      <c r="N10" s="284"/>
      <c r="O10" s="2082" t="str">
        <f>IF(TITLE_NUMBER_PR_CHANGE="",IF(TITLE_NUMBER_PR="","",TITLE_NUMBER_PR),TITLE_NUMBER_PR_CHANGE)</f>
        <v>№9-142/9(554)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Департамента тарифного регулирования Томской области</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107" t="s">
        <v>87</v>
      </c>
      <c r="M15" s="2044" t="s">
        <v>424</v>
      </c>
      <c r="N15" s="281"/>
      <c r="O15" s="2108" t="s">
        <v>2135</v>
      </c>
      <c r="P15" s="2109"/>
      <c r="Q15" s="2109"/>
      <c r="R15" s="2109"/>
      <c r="S15" s="2109"/>
      <c r="T15" s="2109"/>
      <c r="U15" s="2110"/>
      <c r="V15" s="2111" t="s">
        <v>426</v>
      </c>
      <c r="W15" s="2114" t="s">
        <v>1053</v>
      </c>
      <c r="X15" s="1953"/>
    </row>
    <row customHeight="1" ht="33.75">
      <c r="J16" s="368"/>
      <c r="K16" s="368"/>
      <c r="L16" s="2107"/>
      <c r="M16" s="2044"/>
      <c r="N16" s="1026"/>
      <c r="O16" s="2117" t="s">
        <v>429</v>
      </c>
      <c r="P16" s="2117" t="s">
        <v>430</v>
      </c>
      <c r="Q16" s="2100" t="s">
        <v>431</v>
      </c>
      <c r="R16" s="2102"/>
      <c r="S16" s="2100" t="s">
        <v>446</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440</v>
      </c>
      <c r="R17" s="1224" t="s">
        <v>441</v>
      </c>
      <c r="S17" s="1309" t="s">
        <v>442</v>
      </c>
      <c r="T17" s="2103" t="s">
        <v>443</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395</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396</v>
      </c>
      <c r="N20" s="280"/>
      <c r="O20" s="2416">
        <f>INDEX(PT_DIFFERENTIATION_TER,MATCH(B19,PT_DIFFERENTIATION_TER_ID,0))</f>
      </c>
      <c r="P20" s="2416"/>
      <c r="Q20" s="2416"/>
      <c r="R20" s="2416"/>
      <c r="S20" s="2416"/>
      <c r="T20" s="2416"/>
      <c r="U20" s="2416"/>
      <c r="V20" s="2416"/>
      <c r="W20" s="2416"/>
      <c r="X20" s="1273" t="s">
        <v>397</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398</v>
      </c>
      <c r="N21" s="280"/>
      <c r="O21" s="2416">
        <f>INDEX(PT_DIFFERENTIATION_CS,MATCH(C19,PT_DIFFERENTIATION_CS_ID,0))</f>
      </c>
      <c r="P21" s="2416"/>
      <c r="Q21" s="2416"/>
      <c r="R21" s="2416"/>
      <c r="S21" s="2416"/>
      <c r="T21" s="2416"/>
      <c r="U21" s="2416"/>
      <c r="V21" s="2416"/>
      <c r="W21" s="2416"/>
      <c r="X21" s="1273" t="s">
        <v>399</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400</v>
      </c>
      <c r="N22" s="280"/>
      <c r="O22" s="2416">
        <f>INDEX(PT_DIFFERENTIATION_IST_TE,MATCH(D19,PT_DIFFERENTIATION_IST_TE_ID,0))</f>
      </c>
      <c r="P22" s="2416"/>
      <c r="Q22" s="2416"/>
      <c r="R22" s="2416"/>
      <c r="S22" s="2416"/>
      <c r="T22" s="2416"/>
      <c r="U22" s="2416"/>
      <c r="V22" s="2416"/>
      <c r="W22" s="2416"/>
      <c r="X22" s="1273" t="s">
        <v>401</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403</v>
      </c>
      <c r="N23" s="280"/>
      <c r="O23" s="2418"/>
      <c r="P23" s="2418"/>
      <c r="Q23" s="2418"/>
      <c r="R23" s="2418"/>
      <c r="S23" s="2418"/>
      <c r="T23" s="2418"/>
      <c r="U23" s="2418"/>
      <c r="V23" s="2418"/>
      <c r="W23" s="2418"/>
      <c r="X23" s="1273" t="s">
        <v>404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406</v>
      </c>
      <c r="N24" s="280"/>
      <c r="O24" s="2419"/>
      <c r="P24" s="2420"/>
      <c r="Q24" s="2420"/>
      <c r="R24" s="2420"/>
      <c r="S24" s="2420"/>
      <c r="T24" s="2420"/>
      <c r="U24" s="2420"/>
      <c r="V24" s="2420"/>
      <c r="W24" s="2421"/>
      <c r="X24" s="1273" t="s">
        <v>407</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409</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410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411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412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579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188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711</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FF3DA-7EEF-FF29-F014-047B050AA33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419</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420</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423</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044" t="s">
        <v>87</v>
      </c>
      <c r="M15" s="2044" t="s">
        <v>2153</v>
      </c>
      <c r="N15" s="1219"/>
      <c r="O15" s="2044" t="s">
        <v>2154</v>
      </c>
      <c r="P15" s="2043" t="s">
        <v>2155</v>
      </c>
      <c r="Q15" s="2043" t="s">
        <v>2135</v>
      </c>
      <c r="R15" s="2043"/>
      <c r="S15" s="2043"/>
      <c r="T15" s="2043"/>
      <c r="U15" s="2043"/>
      <c r="V15" s="2044" t="s">
        <v>426</v>
      </c>
      <c r="W15" s="2429" t="s">
        <v>1053</v>
      </c>
      <c r="X15" s="1953"/>
    </row>
    <row customHeight="1" ht="25.5">
      <c r="J16" s="368"/>
      <c r="K16" s="368"/>
      <c r="L16" s="2044"/>
      <c r="M16" s="2044"/>
      <c r="N16" s="1219"/>
      <c r="O16" s="2044"/>
      <c r="P16" s="2043"/>
      <c r="Q16" s="2043" t="s">
        <v>2156</v>
      </c>
      <c r="R16" s="2043"/>
      <c r="S16" s="2135" t="s">
        <v>446</v>
      </c>
      <c r="T16" s="2135"/>
      <c r="U16" s="2135"/>
      <c r="V16" s="2044"/>
      <c r="W16" s="2429"/>
      <c r="X16" s="1953"/>
    </row>
    <row customHeight="1" ht="14.25">
      <c r="J17" s="368"/>
      <c r="K17" s="368"/>
      <c r="L17" s="2044"/>
      <c r="M17" s="2044"/>
      <c r="N17" s="1219"/>
      <c r="O17" s="2044"/>
      <c r="P17" s="2043"/>
      <c r="Q17" s="1219" t="s">
        <v>479</v>
      </c>
      <c r="R17" s="1219" t="s">
        <v>480</v>
      </c>
      <c r="S17" s="1223" t="s">
        <v>442</v>
      </c>
      <c r="T17" s="2426" t="s">
        <v>443</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395</v>
      </c>
    </row>
    <row customHeight="1" ht="22.5">
      <c r="A20" s="2093"/>
      <c r="B20" s="2093">
        <v>1</v>
      </c>
      <c r="C20" s="514"/>
      <c r="D20" s="514"/>
      <c r="E20" s="514"/>
      <c r="F20" s="514"/>
      <c r="G20" s="377"/>
      <c r="H20" s="1222"/>
      <c r="I20" s="351"/>
      <c r="J20" s="1229"/>
      <c r="K20" s="1150"/>
      <c r="L20" s="1228">
        <f>MERGEVALUE(A20)&amp;"."&amp;MERGEVALUE(B20)</f>
      </c>
      <c r="M20" s="290" t="s">
        <v>396</v>
      </c>
      <c r="N20" s="297"/>
      <c r="O20" s="2313"/>
      <c r="P20" s="2313"/>
      <c r="Q20" s="2313"/>
      <c r="R20" s="2313"/>
      <c r="S20" s="2313"/>
      <c r="T20" s="2313"/>
      <c r="U20" s="2313"/>
      <c r="V20" s="2313"/>
      <c r="W20" s="2313"/>
      <c r="X20" s="333" t="s">
        <v>397</v>
      </c>
    </row>
    <row customHeight="1" ht="22.5">
      <c r="A21" s="2093"/>
      <c r="B21" s="2093"/>
      <c r="C21" s="2093">
        <v>1</v>
      </c>
      <c r="D21" s="514"/>
      <c r="E21" s="514"/>
      <c r="F21" s="514"/>
      <c r="G21" s="377"/>
      <c r="H21" s="1222"/>
      <c r="I21" s="352"/>
      <c r="J21" s="1229"/>
      <c r="K21" s="1150"/>
      <c r="L21" s="1228">
        <f>MERGEVALUE(A21)&amp;"."&amp;MERGEVALUE(B21)&amp;"."&amp;MERGEVALUE(C21)</f>
      </c>
      <c r="M21" s="291" t="s">
        <v>398</v>
      </c>
      <c r="N21" s="297"/>
      <c r="O21" s="2313"/>
      <c r="P21" s="2313"/>
      <c r="Q21" s="2313"/>
      <c r="R21" s="2313"/>
      <c r="S21" s="2313"/>
      <c r="T21" s="2313"/>
      <c r="U21" s="2313"/>
      <c r="V21" s="2313"/>
      <c r="W21" s="2313"/>
      <c r="X21" s="333" t="s">
        <v>399</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400</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579</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188</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15BAE-6C0A-4823-9D04-97BB78BCE3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58FAC-38E1-7FAB-FEB3-29C23C008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6CE72-D411-A23B-71EE-FA764B41B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9768E-77B5-1316-0CCF-0AF66A1FE6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34305-DAAB-9677-8DB1-EE8CEFB221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36846-71BE-E1C1-617F-E6F7513D6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FF2F8-6BEB-74DC-8C2C-6EB07AF9C7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2D719-B259-6DD1-53CE-1693EFD1915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6BD07-7615-8735-2308-F288B7EA98B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1669</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3C6CB-CA44-1E39-A762-8C5F8D8AA0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04A39-6147-7971-AA0B-AA44A46FF2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574F1-09D6-AC4E-BE11-71E9F76AEE6C}"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2179</v>
      </c>
      <c r="H2" s="2437" t="s">
        <v>24</v>
      </c>
      <c r="I2" s="2437" t="s">
        <v>715</v>
      </c>
    </row>
    <row customHeight="1" ht="11.25">
      <c r="A3" s="2437" t="s">
        <v>2174</v>
      </c>
      <c r="B3" s="2437" t="s">
        <v>14</v>
      </c>
      <c r="C3" s="2437" t="s">
        <v>2180</v>
      </c>
      <c r="D3" s="2437" t="s">
        <v>2181</v>
      </c>
      <c r="E3" s="2437" t="s">
        <v>2182</v>
      </c>
      <c r="F3" s="2437" t="s">
        <v>2183</v>
      </c>
      <c r="G3" s="2437" t="s">
        <v>24</v>
      </c>
      <c r="H3" s="2437" t="s">
        <v>24</v>
      </c>
      <c r="I3" s="2437" t="s">
        <v>715</v>
      </c>
    </row>
    <row customHeight="1" ht="11.25">
      <c r="A4" s="2437" t="s">
        <v>2174</v>
      </c>
      <c r="B4" s="2437" t="s">
        <v>14</v>
      </c>
      <c r="C4" s="2437" t="s">
        <v>2184</v>
      </c>
      <c r="D4" s="2437" t="s">
        <v>2185</v>
      </c>
      <c r="E4" s="2437" t="s">
        <v>2186</v>
      </c>
      <c r="F4" s="2437" t="s">
        <v>2187</v>
      </c>
      <c r="G4" s="2437" t="s">
        <v>2188</v>
      </c>
      <c r="H4" s="2437" t="s">
        <v>24</v>
      </c>
      <c r="I4" s="2437" t="s">
        <v>715</v>
      </c>
    </row>
    <row customHeight="1" ht="11.25">
      <c r="A5" s="2437" t="s">
        <v>2174</v>
      </c>
      <c r="B5" s="2437" t="s">
        <v>14</v>
      </c>
      <c r="C5" s="2437" t="s">
        <v>2189</v>
      </c>
      <c r="D5" s="2437" t="s">
        <v>2190</v>
      </c>
      <c r="E5" s="2437" t="s">
        <v>2191</v>
      </c>
      <c r="F5" s="2437" t="s">
        <v>2192</v>
      </c>
      <c r="G5" s="2437" t="s">
        <v>24</v>
      </c>
      <c r="H5" s="2437" t="s">
        <v>24</v>
      </c>
      <c r="I5" s="2437" t="s">
        <v>715</v>
      </c>
    </row>
    <row customHeight="1" ht="11.25">
      <c r="A6" s="2437" t="s">
        <v>2174</v>
      </c>
      <c r="B6" s="2437" t="s">
        <v>14</v>
      </c>
      <c r="C6" s="2437" t="s">
        <v>2193</v>
      </c>
      <c r="D6" s="2437" t="s">
        <v>2190</v>
      </c>
      <c r="E6" s="2437" t="s">
        <v>2191</v>
      </c>
      <c r="F6" s="2437" t="s">
        <v>2194</v>
      </c>
      <c r="G6" s="2437" t="s">
        <v>24</v>
      </c>
      <c r="H6" s="2437" t="s">
        <v>24</v>
      </c>
      <c r="I6" s="2437" t="s">
        <v>715</v>
      </c>
    </row>
    <row customHeight="1" ht="11.25">
      <c r="A7" s="2437" t="s">
        <v>2174</v>
      </c>
      <c r="B7" s="2437" t="s">
        <v>14</v>
      </c>
      <c r="C7" s="2437" t="s">
        <v>2195</v>
      </c>
      <c r="D7" s="2437" t="s">
        <v>2196</v>
      </c>
      <c r="E7" s="2437" t="s">
        <v>2197</v>
      </c>
      <c r="F7" s="2437" t="s">
        <v>2183</v>
      </c>
      <c r="G7" s="2437" t="s">
        <v>2198</v>
      </c>
      <c r="H7" s="2437" t="s">
        <v>24</v>
      </c>
      <c r="I7" s="2437" t="s">
        <v>715</v>
      </c>
    </row>
    <row customHeight="1" ht="11.25">
      <c r="A8" s="2437" t="s">
        <v>2174</v>
      </c>
      <c r="B8" s="2437" t="s">
        <v>14</v>
      </c>
      <c r="C8" s="2437" t="s">
        <v>2199</v>
      </c>
      <c r="D8" s="2437" t="s">
        <v>2200</v>
      </c>
      <c r="E8" s="2437" t="s">
        <v>2201</v>
      </c>
      <c r="F8" s="2437" t="s">
        <v>2183</v>
      </c>
      <c r="G8" s="2437" t="s">
        <v>2202</v>
      </c>
      <c r="H8" s="2437" t="s">
        <v>24</v>
      </c>
      <c r="I8" s="2437" t="s">
        <v>715</v>
      </c>
    </row>
    <row customHeight="1" ht="11.25">
      <c r="A9" s="2437" t="s">
        <v>2174</v>
      </c>
      <c r="B9" s="2437" t="s">
        <v>14</v>
      </c>
      <c r="C9" s="2437" t="s">
        <v>2203</v>
      </c>
      <c r="D9" s="2437" t="s">
        <v>2204</v>
      </c>
      <c r="E9" s="2437" t="s">
        <v>2205</v>
      </c>
      <c r="F9" s="2437" t="s">
        <v>2183</v>
      </c>
      <c r="G9" s="2437" t="s">
        <v>2206</v>
      </c>
      <c r="H9" s="2437" t="s">
        <v>24</v>
      </c>
      <c r="I9" s="2437" t="s">
        <v>715</v>
      </c>
    </row>
    <row customHeight="1" ht="11.25">
      <c r="A10" s="2437" t="s">
        <v>2174</v>
      </c>
      <c r="B10" s="2437" t="s">
        <v>14</v>
      </c>
      <c r="C10" s="2437" t="s">
        <v>2207</v>
      </c>
      <c r="D10" s="2437" t="s">
        <v>2208</v>
      </c>
      <c r="E10" s="2437" t="s">
        <v>2209</v>
      </c>
      <c r="F10" s="2437" t="s">
        <v>2210</v>
      </c>
      <c r="G10" s="2437" t="s">
        <v>2211</v>
      </c>
      <c r="H10" s="2437" t="s">
        <v>2212</v>
      </c>
      <c r="I10" s="2437" t="s">
        <v>715</v>
      </c>
    </row>
    <row customHeight="1" ht="11.25">
      <c r="A11" s="2437" t="s">
        <v>2174</v>
      </c>
      <c r="B11" s="2437" t="s">
        <v>14</v>
      </c>
      <c r="C11" s="2437" t="s">
        <v>2213</v>
      </c>
      <c r="D11" s="2437" t="s">
        <v>2214</v>
      </c>
      <c r="E11" s="2437" t="s">
        <v>2215</v>
      </c>
      <c r="F11" s="2437" t="s">
        <v>2216</v>
      </c>
      <c r="G11" s="2437" t="s">
        <v>2217</v>
      </c>
      <c r="H11" s="2437" t="s">
        <v>24</v>
      </c>
      <c r="I11" s="2437" t="s">
        <v>715</v>
      </c>
    </row>
    <row customHeight="1" ht="11.25">
      <c r="A12" s="2437" t="s">
        <v>2174</v>
      </c>
      <c r="B12" s="2437" t="s">
        <v>14</v>
      </c>
      <c r="C12" s="2437" t="s">
        <v>2218</v>
      </c>
      <c r="D12" s="2437" t="s">
        <v>2219</v>
      </c>
      <c r="E12" s="2437" t="s">
        <v>2220</v>
      </c>
      <c r="F12" s="2437" t="s">
        <v>2216</v>
      </c>
      <c r="G12" s="2437" t="s">
        <v>2221</v>
      </c>
      <c r="H12" s="2437" t="s">
        <v>24</v>
      </c>
      <c r="I12" s="2437" t="s">
        <v>715</v>
      </c>
    </row>
    <row customHeight="1" ht="11.25">
      <c r="A13" s="2437" t="s">
        <v>2174</v>
      </c>
      <c r="B13" s="2437" t="s">
        <v>14</v>
      </c>
      <c r="C13" s="2437" t="s">
        <v>2222</v>
      </c>
      <c r="D13" s="2437" t="s">
        <v>2223</v>
      </c>
      <c r="E13" s="2437" t="s">
        <v>2224</v>
      </c>
      <c r="F13" s="2437" t="s">
        <v>2225</v>
      </c>
      <c r="G13" s="2437" t="s">
        <v>2226</v>
      </c>
      <c r="H13" s="2437" t="s">
        <v>24</v>
      </c>
      <c r="I13" s="2437" t="s">
        <v>715</v>
      </c>
    </row>
    <row customHeight="1" ht="11.25">
      <c r="A14" s="2437" t="s">
        <v>2174</v>
      </c>
      <c r="B14" s="2437" t="s">
        <v>14</v>
      </c>
      <c r="C14" s="2437" t="s">
        <v>2227</v>
      </c>
      <c r="D14" s="2437" t="s">
        <v>2228</v>
      </c>
      <c r="E14" s="2437" t="s">
        <v>2229</v>
      </c>
      <c r="F14" s="2437" t="s">
        <v>2183</v>
      </c>
      <c r="G14" s="2437" t="s">
        <v>2230</v>
      </c>
      <c r="H14" s="2437" t="s">
        <v>24</v>
      </c>
      <c r="I14" s="2437" t="s">
        <v>715</v>
      </c>
    </row>
    <row customHeight="1" ht="11.25">
      <c r="A15" s="2437" t="s">
        <v>2174</v>
      </c>
      <c r="B15" s="2437" t="s">
        <v>14</v>
      </c>
      <c r="C15" s="2437" t="s">
        <v>2231</v>
      </c>
      <c r="D15" s="2437" t="s">
        <v>2232</v>
      </c>
      <c r="E15" s="2437" t="s">
        <v>2233</v>
      </c>
      <c r="F15" s="2437" t="s">
        <v>2183</v>
      </c>
      <c r="G15" s="2437" t="s">
        <v>2234</v>
      </c>
      <c r="H15" s="2437" t="s">
        <v>24</v>
      </c>
      <c r="I15" s="2437" t="s">
        <v>715</v>
      </c>
    </row>
    <row customHeight="1" ht="11.25">
      <c r="A16" s="2437" t="s">
        <v>2174</v>
      </c>
      <c r="B16" s="2437" t="s">
        <v>14</v>
      </c>
      <c r="C16" s="2437" t="s">
        <v>2235</v>
      </c>
      <c r="D16" s="2437" t="s">
        <v>2236</v>
      </c>
      <c r="E16" s="2437" t="s">
        <v>2237</v>
      </c>
      <c r="F16" s="2437" t="s">
        <v>2183</v>
      </c>
      <c r="G16" s="2437" t="s">
        <v>2238</v>
      </c>
      <c r="H16" s="2437" t="s">
        <v>24</v>
      </c>
      <c r="I16" s="2437" t="s">
        <v>715</v>
      </c>
    </row>
    <row customHeight="1" ht="11.25">
      <c r="A17" s="2437" t="s">
        <v>2174</v>
      </c>
      <c r="B17" s="2437" t="s">
        <v>14</v>
      </c>
      <c r="C17" s="2437" t="s">
        <v>2239</v>
      </c>
      <c r="D17" s="2437" t="s">
        <v>2240</v>
      </c>
      <c r="E17" s="2437" t="s">
        <v>2241</v>
      </c>
      <c r="F17" s="2437" t="s">
        <v>2178</v>
      </c>
      <c r="G17" s="2437" t="s">
        <v>24</v>
      </c>
      <c r="H17" s="2437" t="s">
        <v>24</v>
      </c>
      <c r="I17" s="2437" t="s">
        <v>715</v>
      </c>
    </row>
    <row customHeight="1" ht="11.25">
      <c r="A18" s="2437" t="s">
        <v>2174</v>
      </c>
      <c r="B18" s="2437" t="s">
        <v>14</v>
      </c>
      <c r="C18" s="2437" t="s">
        <v>2242</v>
      </c>
      <c r="D18" s="2437" t="s">
        <v>45</v>
      </c>
      <c r="E18" s="2437" t="s">
        <v>48</v>
      </c>
      <c r="F18" s="2437" t="s">
        <v>50</v>
      </c>
      <c r="G18" s="2437" t="s">
        <v>24</v>
      </c>
      <c r="H18" s="2437" t="s">
        <v>24</v>
      </c>
      <c r="I18" s="2437" t="s">
        <v>715</v>
      </c>
    </row>
    <row customHeight="1" ht="11.25">
      <c r="A19" s="2437" t="s">
        <v>2174</v>
      </c>
      <c r="B19" s="2437" t="s">
        <v>14</v>
      </c>
      <c r="C19" s="2437" t="s">
        <v>2243</v>
      </c>
      <c r="D19" s="2437" t="s">
        <v>2244</v>
      </c>
      <c r="E19" s="2437" t="s">
        <v>2245</v>
      </c>
      <c r="F19" s="2437" t="s">
        <v>2246</v>
      </c>
      <c r="G19" s="2437" t="s">
        <v>2247</v>
      </c>
      <c r="H19" s="2437" t="s">
        <v>24</v>
      </c>
      <c r="I19" s="2437" t="s">
        <v>715</v>
      </c>
    </row>
    <row customHeight="1" ht="11.25">
      <c r="A20" s="2437" t="s">
        <v>2174</v>
      </c>
      <c r="B20" s="2437" t="s">
        <v>14</v>
      </c>
      <c r="C20" s="2437" t="s">
        <v>2248</v>
      </c>
      <c r="D20" s="2437" t="s">
        <v>2249</v>
      </c>
      <c r="E20" s="2437" t="s">
        <v>2245</v>
      </c>
      <c r="F20" s="2437" t="s">
        <v>2250</v>
      </c>
      <c r="G20" s="2437" t="s">
        <v>2247</v>
      </c>
      <c r="H20" s="2437" t="s">
        <v>24</v>
      </c>
      <c r="I20" s="2437" t="s">
        <v>715</v>
      </c>
    </row>
    <row customHeight="1" ht="11.25">
      <c r="A21" s="2437" t="s">
        <v>2174</v>
      </c>
      <c r="B21" s="2437" t="s">
        <v>14</v>
      </c>
      <c r="C21" s="2437" t="s">
        <v>24</v>
      </c>
      <c r="D21" s="2437" t="s">
        <v>2251</v>
      </c>
      <c r="E21" s="2437" t="s">
        <v>2252</v>
      </c>
      <c r="F21" s="2437" t="s">
        <v>2183</v>
      </c>
      <c r="G21" s="2437" t="s">
        <v>24</v>
      </c>
      <c r="H21" s="2437" t="s">
        <v>24</v>
      </c>
      <c r="I21" s="2437" t="s">
        <v>715</v>
      </c>
    </row>
    <row customHeight="1" ht="11.25">
      <c r="A22" s="2437" t="s">
        <v>2174</v>
      </c>
      <c r="B22" s="2437" t="s">
        <v>14</v>
      </c>
      <c r="C22" s="2437" t="s">
        <v>2253</v>
      </c>
      <c r="D22" s="2437" t="s">
        <v>2254</v>
      </c>
      <c r="E22" s="2437" t="s">
        <v>2255</v>
      </c>
      <c r="F22" s="2437" t="s">
        <v>2256</v>
      </c>
      <c r="G22" s="2437" t="s">
        <v>2257</v>
      </c>
      <c r="H22" s="2437" t="s">
        <v>24</v>
      </c>
      <c r="I22" s="2437" t="s">
        <v>715</v>
      </c>
    </row>
    <row customHeight="1" ht="11.25">
      <c r="A23" s="2437" t="s">
        <v>2174</v>
      </c>
      <c r="B23" s="2437" t="s">
        <v>14</v>
      </c>
      <c r="C23" s="2437" t="s">
        <v>2258</v>
      </c>
      <c r="D23" s="2437" t="s">
        <v>2259</v>
      </c>
      <c r="E23" s="2437" t="s">
        <v>2260</v>
      </c>
      <c r="F23" s="2437" t="s">
        <v>568</v>
      </c>
      <c r="G23" s="2437" t="s">
        <v>2261</v>
      </c>
      <c r="H23" s="2437" t="s">
        <v>24</v>
      </c>
      <c r="I23" s="2437" t="s">
        <v>715</v>
      </c>
    </row>
    <row customHeight="1" ht="11.25">
      <c r="A24" s="2437" t="s">
        <v>2174</v>
      </c>
      <c r="B24" s="2437" t="s">
        <v>14</v>
      </c>
      <c r="C24" s="2437" t="s">
        <v>2262</v>
      </c>
      <c r="D24" s="2437" t="s">
        <v>2263</v>
      </c>
      <c r="E24" s="2437" t="s">
        <v>2264</v>
      </c>
      <c r="F24" s="2437" t="s">
        <v>568</v>
      </c>
      <c r="G24" s="2437" t="s">
        <v>2265</v>
      </c>
      <c r="H24" s="2437" t="s">
        <v>2266</v>
      </c>
      <c r="I24" s="2437" t="s">
        <v>715</v>
      </c>
    </row>
    <row customHeight="1" ht="11.25">
      <c r="A25" s="2437" t="s">
        <v>2174</v>
      </c>
      <c r="B25" s="2437" t="s">
        <v>14</v>
      </c>
      <c r="C25" s="2437" t="s">
        <v>2267</v>
      </c>
      <c r="D25" s="2437" t="s">
        <v>2268</v>
      </c>
      <c r="E25" s="2437" t="s">
        <v>2269</v>
      </c>
      <c r="F25" s="2437" t="s">
        <v>2270</v>
      </c>
      <c r="G25" s="2437" t="s">
        <v>2271</v>
      </c>
      <c r="H25" s="2437" t="s">
        <v>24</v>
      </c>
      <c r="I25" s="2437" t="s">
        <v>715</v>
      </c>
    </row>
    <row customHeight="1" ht="11.25">
      <c r="A26" s="2437" t="s">
        <v>2174</v>
      </c>
      <c r="B26" s="2437" t="s">
        <v>14</v>
      </c>
      <c r="C26" s="2437" t="s">
        <v>2272</v>
      </c>
      <c r="D26" s="2437" t="s">
        <v>2273</v>
      </c>
      <c r="E26" s="2437" t="s">
        <v>2274</v>
      </c>
      <c r="F26" s="2437" t="s">
        <v>2275</v>
      </c>
      <c r="G26" s="2437" t="s">
        <v>24</v>
      </c>
      <c r="H26" s="2437" t="s">
        <v>24</v>
      </c>
      <c r="I26" s="2437" t="s">
        <v>715</v>
      </c>
    </row>
    <row customHeight="1" ht="11.25">
      <c r="A27" s="2437" t="s">
        <v>2174</v>
      </c>
      <c r="B27" s="2437" t="s">
        <v>14</v>
      </c>
      <c r="C27" s="2437" t="s">
        <v>2276</v>
      </c>
      <c r="D27" s="2437" t="s">
        <v>2277</v>
      </c>
      <c r="E27" s="2437" t="s">
        <v>2278</v>
      </c>
      <c r="F27" s="2437" t="s">
        <v>2279</v>
      </c>
      <c r="G27" s="2437" t="s">
        <v>2280</v>
      </c>
      <c r="H27" s="2437" t="s">
        <v>24</v>
      </c>
      <c r="I27" s="2437" t="s">
        <v>715</v>
      </c>
    </row>
    <row customHeight="1" ht="11.25">
      <c r="A28" s="2437" t="s">
        <v>2174</v>
      </c>
      <c r="B28" s="2437" t="s">
        <v>14</v>
      </c>
      <c r="C28" s="2437" t="s">
        <v>2281</v>
      </c>
      <c r="D28" s="2437" t="s">
        <v>2282</v>
      </c>
      <c r="E28" s="2437" t="s">
        <v>2283</v>
      </c>
      <c r="F28" s="2437" t="s">
        <v>2178</v>
      </c>
      <c r="G28" s="2437" t="s">
        <v>2179</v>
      </c>
      <c r="H28" s="2437" t="s">
        <v>24</v>
      </c>
      <c r="I28" s="2437" t="s">
        <v>715</v>
      </c>
    </row>
    <row customHeight="1" ht="11.25">
      <c r="A29" s="2437" t="s">
        <v>2174</v>
      </c>
      <c r="B29" s="2437" t="s">
        <v>14</v>
      </c>
      <c r="C29" s="2437" t="s">
        <v>2284</v>
      </c>
      <c r="D29" s="2437" t="s">
        <v>2285</v>
      </c>
      <c r="E29" s="2437" t="s">
        <v>2286</v>
      </c>
      <c r="F29" s="2437" t="s">
        <v>2287</v>
      </c>
      <c r="G29" s="2437" t="s">
        <v>24</v>
      </c>
      <c r="H29" s="2437" t="s">
        <v>24</v>
      </c>
      <c r="I29" s="2437" t="s">
        <v>715</v>
      </c>
    </row>
    <row customHeight="1" ht="11.25">
      <c r="A30" s="2437" t="s">
        <v>2174</v>
      </c>
      <c r="B30" s="2437" t="s">
        <v>14</v>
      </c>
      <c r="C30" s="2437" t="s">
        <v>2288</v>
      </c>
      <c r="D30" s="2437" t="s">
        <v>2289</v>
      </c>
      <c r="E30" s="2437" t="s">
        <v>2290</v>
      </c>
      <c r="F30" s="2437" t="s">
        <v>2287</v>
      </c>
      <c r="G30" s="2437" t="s">
        <v>2291</v>
      </c>
      <c r="H30" s="2437" t="s">
        <v>24</v>
      </c>
      <c r="I30" s="2437" t="s">
        <v>715</v>
      </c>
    </row>
    <row customHeight="1" ht="11.25">
      <c r="A31" s="2437" t="s">
        <v>2174</v>
      </c>
      <c r="B31" s="2437" t="s">
        <v>14</v>
      </c>
      <c r="C31" s="2437" t="s">
        <v>2292</v>
      </c>
      <c r="D31" s="2437" t="s">
        <v>2293</v>
      </c>
      <c r="E31" s="2437" t="s">
        <v>2294</v>
      </c>
      <c r="F31" s="2437" t="s">
        <v>2287</v>
      </c>
      <c r="G31" s="2437" t="s">
        <v>2291</v>
      </c>
      <c r="H31" s="2437" t="s">
        <v>24</v>
      </c>
      <c r="I31" s="2437" t="s">
        <v>715</v>
      </c>
    </row>
    <row customHeight="1" ht="11.25">
      <c r="A32" s="2437" t="s">
        <v>2174</v>
      </c>
      <c r="B32" s="2437" t="s">
        <v>14</v>
      </c>
      <c r="C32" s="2437" t="s">
        <v>2295</v>
      </c>
      <c r="D32" s="2437" t="s">
        <v>2296</v>
      </c>
      <c r="E32" s="2437" t="s">
        <v>2297</v>
      </c>
      <c r="F32" s="2437" t="s">
        <v>2298</v>
      </c>
      <c r="G32" s="2437" t="s">
        <v>2299</v>
      </c>
      <c r="H32" s="2437" t="s">
        <v>24</v>
      </c>
      <c r="I32" s="2437" t="s">
        <v>715</v>
      </c>
    </row>
    <row customHeight="1" ht="11.25">
      <c r="A33" s="2437" t="s">
        <v>2174</v>
      </c>
      <c r="B33" s="2437" t="s">
        <v>14</v>
      </c>
      <c r="C33" s="2437" t="s">
        <v>2300</v>
      </c>
      <c r="D33" s="2437" t="s">
        <v>2301</v>
      </c>
      <c r="E33" s="2437" t="s">
        <v>2302</v>
      </c>
      <c r="F33" s="2437" t="s">
        <v>2303</v>
      </c>
      <c r="G33" s="2437" t="s">
        <v>2304</v>
      </c>
      <c r="H33" s="2437" t="s">
        <v>24</v>
      </c>
      <c r="I33" s="2437" t="s">
        <v>715</v>
      </c>
    </row>
    <row customHeight="1" ht="11.25">
      <c r="A34" s="2437" t="s">
        <v>2174</v>
      </c>
      <c r="B34" s="2437" t="s">
        <v>14</v>
      </c>
      <c r="C34" s="2437" t="s">
        <v>2305</v>
      </c>
      <c r="D34" s="2437" t="s">
        <v>2306</v>
      </c>
      <c r="E34" s="2437" t="s">
        <v>2307</v>
      </c>
      <c r="F34" s="2437" t="s">
        <v>2308</v>
      </c>
      <c r="G34" s="2437" t="s">
        <v>2309</v>
      </c>
      <c r="H34" s="2437" t="s">
        <v>24</v>
      </c>
      <c r="I34" s="2437" t="s">
        <v>715</v>
      </c>
    </row>
    <row customHeight="1" ht="11.25">
      <c r="A35" s="2437" t="s">
        <v>2174</v>
      </c>
      <c r="B35" s="2437" t="s">
        <v>14</v>
      </c>
      <c r="C35" s="2437" t="s">
        <v>2310</v>
      </c>
      <c r="D35" s="2437" t="s">
        <v>2311</v>
      </c>
      <c r="E35" s="2437" t="s">
        <v>2312</v>
      </c>
      <c r="F35" s="2437" t="s">
        <v>2187</v>
      </c>
      <c r="G35" s="2437" t="s">
        <v>2313</v>
      </c>
      <c r="H35" s="2437" t="s">
        <v>24</v>
      </c>
      <c r="I35" s="2437" t="s">
        <v>715</v>
      </c>
    </row>
    <row customHeight="1" ht="11.25">
      <c r="A36" s="2437" t="s">
        <v>2174</v>
      </c>
      <c r="B36" s="2437" t="s">
        <v>14</v>
      </c>
      <c r="C36" s="2437" t="s">
        <v>2314</v>
      </c>
      <c r="D36" s="2437" t="s">
        <v>2315</v>
      </c>
      <c r="E36" s="2437" t="s">
        <v>2316</v>
      </c>
      <c r="F36" s="2437" t="s">
        <v>2308</v>
      </c>
      <c r="G36" s="2437" t="s">
        <v>2317</v>
      </c>
      <c r="H36" s="2437" t="s">
        <v>24</v>
      </c>
      <c r="I36" s="2437" t="s">
        <v>715</v>
      </c>
    </row>
    <row customHeight="1" ht="11.25">
      <c r="A37" s="2437" t="s">
        <v>2174</v>
      </c>
      <c r="B37" s="2437" t="s">
        <v>14</v>
      </c>
      <c r="C37" s="2437" t="s">
        <v>2318</v>
      </c>
      <c r="D37" s="2437" t="s">
        <v>2319</v>
      </c>
      <c r="E37" s="2437" t="s">
        <v>2320</v>
      </c>
      <c r="F37" s="2437" t="s">
        <v>2308</v>
      </c>
      <c r="G37" s="2437" t="s">
        <v>2321</v>
      </c>
      <c r="H37" s="2437" t="s">
        <v>24</v>
      </c>
      <c r="I37" s="2437" t="s">
        <v>715</v>
      </c>
    </row>
    <row customHeight="1" ht="11.25">
      <c r="A38" s="2437" t="s">
        <v>2174</v>
      </c>
      <c r="B38" s="2437" t="s">
        <v>14</v>
      </c>
      <c r="C38" s="2437" t="s">
        <v>2322</v>
      </c>
      <c r="D38" s="2437" t="s">
        <v>2323</v>
      </c>
      <c r="E38" s="2437" t="s">
        <v>2324</v>
      </c>
      <c r="F38" s="2437" t="s">
        <v>2308</v>
      </c>
      <c r="G38" s="2437" t="s">
        <v>2325</v>
      </c>
      <c r="H38" s="2437" t="s">
        <v>24</v>
      </c>
      <c r="I38" s="2437" t="s">
        <v>715</v>
      </c>
    </row>
    <row customHeight="1" ht="11.25">
      <c r="A39" s="2437" t="s">
        <v>2174</v>
      </c>
      <c r="B39" s="2437" t="s">
        <v>14</v>
      </c>
      <c r="C39" s="2437" t="s">
        <v>2326</v>
      </c>
      <c r="D39" s="2437" t="s">
        <v>2327</v>
      </c>
      <c r="E39" s="2437" t="s">
        <v>2328</v>
      </c>
      <c r="F39" s="2437" t="s">
        <v>2187</v>
      </c>
      <c r="G39" s="2437" t="s">
        <v>2329</v>
      </c>
      <c r="H39" s="2437" t="s">
        <v>24</v>
      </c>
      <c r="I39" s="2437" t="s">
        <v>715</v>
      </c>
    </row>
    <row customHeight="1" ht="11.25">
      <c r="A40" s="2437" t="s">
        <v>2174</v>
      </c>
      <c r="B40" s="2437" t="s">
        <v>14</v>
      </c>
      <c r="C40" s="2437" t="s">
        <v>2330</v>
      </c>
      <c r="D40" s="2437" t="s">
        <v>2331</v>
      </c>
      <c r="E40" s="2437" t="s">
        <v>2332</v>
      </c>
      <c r="F40" s="2437" t="s">
        <v>2308</v>
      </c>
      <c r="G40" s="2437" t="s">
        <v>2321</v>
      </c>
      <c r="H40" s="2437" t="s">
        <v>24</v>
      </c>
      <c r="I40" s="2437" t="s">
        <v>715</v>
      </c>
    </row>
    <row customHeight="1" ht="11.25">
      <c r="A41" s="2437" t="s">
        <v>2174</v>
      </c>
      <c r="B41" s="2437" t="s">
        <v>14</v>
      </c>
      <c r="C41" s="2437" t="s">
        <v>2333</v>
      </c>
      <c r="D41" s="2437" t="s">
        <v>2334</v>
      </c>
      <c r="E41" s="2437" t="s">
        <v>2335</v>
      </c>
      <c r="F41" s="2437" t="s">
        <v>2308</v>
      </c>
      <c r="G41" s="2437" t="s">
        <v>2336</v>
      </c>
      <c r="H41" s="2437" t="s">
        <v>24</v>
      </c>
      <c r="I41" s="2437" t="s">
        <v>715</v>
      </c>
    </row>
    <row customHeight="1" ht="11.25">
      <c r="A42" s="2437" t="s">
        <v>2174</v>
      </c>
      <c r="B42" s="2437" t="s">
        <v>14</v>
      </c>
      <c r="C42" s="2437" t="s">
        <v>2337</v>
      </c>
      <c r="D42" s="2437" t="s">
        <v>2338</v>
      </c>
      <c r="E42" s="2437" t="s">
        <v>2339</v>
      </c>
      <c r="F42" s="2437" t="s">
        <v>2178</v>
      </c>
      <c r="G42" s="2437" t="s">
        <v>2340</v>
      </c>
      <c r="H42" s="2437" t="s">
        <v>24</v>
      </c>
      <c r="I42" s="2437" t="s">
        <v>715</v>
      </c>
    </row>
    <row customHeight="1" ht="11.25">
      <c r="A43" s="2437" t="s">
        <v>2174</v>
      </c>
      <c r="B43" s="2437" t="s">
        <v>14</v>
      </c>
      <c r="C43" s="2437" t="s">
        <v>2341</v>
      </c>
      <c r="D43" s="2437" t="s">
        <v>2342</v>
      </c>
      <c r="E43" s="2437" t="s">
        <v>2343</v>
      </c>
      <c r="F43" s="2437" t="s">
        <v>2178</v>
      </c>
      <c r="G43" s="2437" t="s">
        <v>2344</v>
      </c>
      <c r="H43" s="2437" t="s">
        <v>24</v>
      </c>
      <c r="I43" s="2437" t="s">
        <v>715</v>
      </c>
    </row>
    <row customHeight="1" ht="11.25">
      <c r="A44" s="2437" t="s">
        <v>2174</v>
      </c>
      <c r="B44" s="2437" t="s">
        <v>14</v>
      </c>
      <c r="C44" s="2437" t="s">
        <v>2345</v>
      </c>
      <c r="D44" s="2437" t="s">
        <v>2346</v>
      </c>
      <c r="E44" s="2437" t="s">
        <v>2347</v>
      </c>
      <c r="F44" s="2437" t="s">
        <v>2187</v>
      </c>
      <c r="G44" s="2437" t="s">
        <v>2348</v>
      </c>
      <c r="H44" s="2437" t="s">
        <v>24</v>
      </c>
      <c r="I44" s="2437" t="s">
        <v>715</v>
      </c>
    </row>
    <row customHeight="1" ht="11.25">
      <c r="A45" s="2437" t="s">
        <v>2174</v>
      </c>
      <c r="B45" s="2437" t="s">
        <v>14</v>
      </c>
      <c r="C45" s="2437" t="s">
        <v>2349</v>
      </c>
      <c r="D45" s="2437" t="s">
        <v>2350</v>
      </c>
      <c r="E45" s="2437" t="s">
        <v>2351</v>
      </c>
      <c r="F45" s="2437" t="s">
        <v>2352</v>
      </c>
      <c r="G45" s="2437" t="s">
        <v>2353</v>
      </c>
      <c r="H45" s="2437" t="s">
        <v>24</v>
      </c>
      <c r="I45" s="2437" t="s">
        <v>715</v>
      </c>
    </row>
    <row customHeight="1" ht="11.25">
      <c r="A46" s="2437" t="s">
        <v>2174</v>
      </c>
      <c r="B46" s="2437" t="s">
        <v>14</v>
      </c>
      <c r="C46" s="2437" t="s">
        <v>2354</v>
      </c>
      <c r="D46" s="2437" t="s">
        <v>2355</v>
      </c>
      <c r="E46" s="2437" t="s">
        <v>2356</v>
      </c>
      <c r="F46" s="2437" t="s">
        <v>2298</v>
      </c>
      <c r="G46" s="2437" t="s">
        <v>2357</v>
      </c>
      <c r="H46" s="2437" t="s">
        <v>24</v>
      </c>
      <c r="I46" s="2437" t="s">
        <v>715</v>
      </c>
    </row>
    <row customHeight="1" ht="11.25">
      <c r="A47" s="2437" t="s">
        <v>2174</v>
      </c>
      <c r="B47" s="2437" t="s">
        <v>14</v>
      </c>
      <c r="C47" s="2437" t="s">
        <v>2358</v>
      </c>
      <c r="D47" s="2437" t="s">
        <v>2359</v>
      </c>
      <c r="E47" s="2437" t="s">
        <v>2360</v>
      </c>
      <c r="F47" s="2437" t="s">
        <v>2178</v>
      </c>
      <c r="G47" s="2437" t="s">
        <v>2361</v>
      </c>
      <c r="H47" s="2437" t="s">
        <v>24</v>
      </c>
      <c r="I47" s="2437" t="s">
        <v>715</v>
      </c>
    </row>
    <row customHeight="1" ht="11.25">
      <c r="A48" s="2437" t="s">
        <v>2174</v>
      </c>
      <c r="B48" s="2437" t="s">
        <v>14</v>
      </c>
      <c r="C48" s="2437" t="s">
        <v>2362</v>
      </c>
      <c r="D48" s="2437" t="s">
        <v>2363</v>
      </c>
      <c r="E48" s="2437" t="s">
        <v>2364</v>
      </c>
      <c r="F48" s="2437" t="s">
        <v>2178</v>
      </c>
      <c r="G48" s="2437" t="s">
        <v>2340</v>
      </c>
      <c r="H48" s="2437" t="s">
        <v>24</v>
      </c>
      <c r="I48" s="2437" t="s">
        <v>715</v>
      </c>
    </row>
    <row customHeight="1" ht="11.25">
      <c r="A49" s="2437" t="s">
        <v>2174</v>
      </c>
      <c r="B49" s="2437" t="s">
        <v>14</v>
      </c>
      <c r="C49" s="2437" t="s">
        <v>2365</v>
      </c>
      <c r="D49" s="2437" t="s">
        <v>2366</v>
      </c>
      <c r="E49" s="2437" t="s">
        <v>2367</v>
      </c>
      <c r="F49" s="2437" t="s">
        <v>2352</v>
      </c>
      <c r="G49" s="2437" t="s">
        <v>2368</v>
      </c>
      <c r="H49" s="2437" t="s">
        <v>24</v>
      </c>
      <c r="I49" s="2437" t="s">
        <v>715</v>
      </c>
    </row>
    <row customHeight="1" ht="11.25">
      <c r="A50" s="2437" t="s">
        <v>2174</v>
      </c>
      <c r="B50" s="2437" t="s">
        <v>14</v>
      </c>
      <c r="C50" s="2437" t="s">
        <v>2369</v>
      </c>
      <c r="D50" s="2437" t="s">
        <v>2370</v>
      </c>
      <c r="E50" s="2437" t="s">
        <v>2371</v>
      </c>
      <c r="F50" s="2437" t="s">
        <v>2372</v>
      </c>
      <c r="G50" s="2437" t="s">
        <v>2373</v>
      </c>
      <c r="H50" s="2437" t="s">
        <v>24</v>
      </c>
      <c r="I50" s="2437" t="s">
        <v>715</v>
      </c>
    </row>
    <row customHeight="1" ht="11.25">
      <c r="A51" s="2437" t="s">
        <v>2174</v>
      </c>
      <c r="B51" s="2437" t="s">
        <v>14</v>
      </c>
      <c r="C51" s="2437" t="s">
        <v>2374</v>
      </c>
      <c r="D51" s="2437" t="s">
        <v>2375</v>
      </c>
      <c r="E51" s="2437" t="s">
        <v>2376</v>
      </c>
      <c r="F51" s="2437" t="s">
        <v>2187</v>
      </c>
      <c r="G51" s="2437" t="s">
        <v>2377</v>
      </c>
      <c r="H51" s="2437" t="s">
        <v>24</v>
      </c>
      <c r="I51" s="2437" t="s">
        <v>715</v>
      </c>
    </row>
    <row customHeight="1" ht="11.25">
      <c r="A52" s="2437" t="s">
        <v>2174</v>
      </c>
      <c r="B52" s="2437" t="s">
        <v>14</v>
      </c>
      <c r="C52" s="2437" t="s">
        <v>2378</v>
      </c>
      <c r="D52" s="2437" t="s">
        <v>2379</v>
      </c>
      <c r="E52" s="2437" t="s">
        <v>2380</v>
      </c>
      <c r="F52" s="2437" t="s">
        <v>2287</v>
      </c>
      <c r="G52" s="2437" t="s">
        <v>2291</v>
      </c>
      <c r="H52" s="2437" t="s">
        <v>24</v>
      </c>
      <c r="I52" s="2437" t="s">
        <v>715</v>
      </c>
    </row>
    <row customHeight="1" ht="11.25">
      <c r="A53" s="2437" t="s">
        <v>2174</v>
      </c>
      <c r="B53" s="2437" t="s">
        <v>14</v>
      </c>
      <c r="C53" s="2437" t="s">
        <v>2381</v>
      </c>
      <c r="D53" s="2437" t="s">
        <v>2382</v>
      </c>
      <c r="E53" s="2437" t="s">
        <v>2383</v>
      </c>
      <c r="F53" s="2437" t="s">
        <v>2187</v>
      </c>
      <c r="G53" s="2437" t="s">
        <v>2384</v>
      </c>
      <c r="H53" s="2437" t="s">
        <v>24</v>
      </c>
      <c r="I53" s="2437" t="s">
        <v>715</v>
      </c>
    </row>
    <row customHeight="1" ht="11.25">
      <c r="A54" s="2437" t="s">
        <v>2174</v>
      </c>
      <c r="B54" s="2437" t="s">
        <v>14</v>
      </c>
      <c r="C54" s="2437" t="s">
        <v>2385</v>
      </c>
      <c r="D54" s="2437" t="s">
        <v>2386</v>
      </c>
      <c r="E54" s="2437" t="s">
        <v>2387</v>
      </c>
      <c r="F54" s="2437" t="s">
        <v>2187</v>
      </c>
      <c r="G54" s="2437" t="s">
        <v>2388</v>
      </c>
      <c r="H54" s="2437" t="s">
        <v>24</v>
      </c>
      <c r="I54" s="2437" t="s">
        <v>715</v>
      </c>
    </row>
    <row customHeight="1" ht="11.25">
      <c r="A55" s="2437" t="s">
        <v>2174</v>
      </c>
      <c r="B55" s="2437" t="s">
        <v>14</v>
      </c>
      <c r="C55" s="2437" t="s">
        <v>2389</v>
      </c>
      <c r="D55" s="2437" t="s">
        <v>2390</v>
      </c>
      <c r="E55" s="2437" t="s">
        <v>2391</v>
      </c>
      <c r="F55" s="2437" t="s">
        <v>2187</v>
      </c>
      <c r="G55" s="2437" t="s">
        <v>2392</v>
      </c>
      <c r="H55" s="2437" t="s">
        <v>24</v>
      </c>
      <c r="I55" s="2437" t="s">
        <v>715</v>
      </c>
    </row>
    <row customHeight="1" ht="11.25">
      <c r="A56" s="2437" t="s">
        <v>2174</v>
      </c>
      <c r="B56" s="2437" t="s">
        <v>14</v>
      </c>
      <c r="C56" s="2437" t="s">
        <v>2393</v>
      </c>
      <c r="D56" s="2437" t="s">
        <v>2394</v>
      </c>
      <c r="E56" s="2437" t="s">
        <v>2395</v>
      </c>
      <c r="F56" s="2437" t="s">
        <v>2372</v>
      </c>
      <c r="G56" s="2437" t="s">
        <v>24</v>
      </c>
      <c r="H56" s="2437" t="s">
        <v>24</v>
      </c>
      <c r="I56" s="2437" t="s">
        <v>715</v>
      </c>
    </row>
    <row customHeight="1" ht="11.25">
      <c r="A57" s="2437" t="s">
        <v>2174</v>
      </c>
      <c r="B57" s="2437" t="s">
        <v>14</v>
      </c>
      <c r="C57" s="2437" t="s">
        <v>2396</v>
      </c>
      <c r="D57" s="2437" t="s">
        <v>2397</v>
      </c>
      <c r="E57" s="2437" t="s">
        <v>2398</v>
      </c>
      <c r="F57" s="2437" t="s">
        <v>2399</v>
      </c>
      <c r="G57" s="2437" t="s">
        <v>2400</v>
      </c>
      <c r="H57" s="2437" t="s">
        <v>24</v>
      </c>
      <c r="I57" s="2437" t="s">
        <v>715</v>
      </c>
    </row>
    <row customHeight="1" ht="11.25">
      <c r="A58" s="2437" t="s">
        <v>2174</v>
      </c>
      <c r="B58" s="2437" t="s">
        <v>14</v>
      </c>
      <c r="C58" s="2437" t="s">
        <v>2401</v>
      </c>
      <c r="D58" s="2437" t="s">
        <v>2402</v>
      </c>
      <c r="E58" s="2437" t="s">
        <v>2403</v>
      </c>
      <c r="F58" s="2437" t="s">
        <v>2187</v>
      </c>
      <c r="G58" s="2437" t="s">
        <v>2404</v>
      </c>
      <c r="H58" s="2437" t="s">
        <v>24</v>
      </c>
      <c r="I58" s="2437" t="s">
        <v>715</v>
      </c>
    </row>
    <row customHeight="1" ht="11.25">
      <c r="A59" s="2437" t="s">
        <v>2174</v>
      </c>
      <c r="B59" s="2437" t="s">
        <v>14</v>
      </c>
      <c r="C59" s="2437" t="s">
        <v>2405</v>
      </c>
      <c r="D59" s="2437" t="s">
        <v>2406</v>
      </c>
      <c r="E59" s="2437" t="s">
        <v>2407</v>
      </c>
      <c r="F59" s="2437" t="s">
        <v>2352</v>
      </c>
      <c r="G59" s="2437" t="s">
        <v>24</v>
      </c>
      <c r="H59" s="2437" t="s">
        <v>24</v>
      </c>
      <c r="I59" s="2437" t="s">
        <v>715</v>
      </c>
    </row>
    <row customHeight="1" ht="11.25">
      <c r="A60" s="2437" t="s">
        <v>2174</v>
      </c>
      <c r="B60" s="2437" t="s">
        <v>14</v>
      </c>
      <c r="C60" s="2437" t="s">
        <v>2408</v>
      </c>
      <c r="D60" s="2437" t="s">
        <v>2409</v>
      </c>
      <c r="E60" s="2437" t="s">
        <v>2410</v>
      </c>
      <c r="F60" s="2437" t="s">
        <v>2308</v>
      </c>
      <c r="G60" s="2437" t="s">
        <v>2271</v>
      </c>
      <c r="H60" s="2437" t="s">
        <v>24</v>
      </c>
      <c r="I60" s="2437" t="s">
        <v>715</v>
      </c>
    </row>
    <row customHeight="1" ht="11.25">
      <c r="A61" s="2437" t="s">
        <v>2174</v>
      </c>
      <c r="B61" s="2437" t="s">
        <v>14</v>
      </c>
      <c r="C61" s="2437" t="s">
        <v>2411</v>
      </c>
      <c r="D61" s="2437" t="s">
        <v>2412</v>
      </c>
      <c r="E61" s="2437" t="s">
        <v>2413</v>
      </c>
      <c r="F61" s="2437" t="s">
        <v>2187</v>
      </c>
      <c r="G61" s="2437" t="s">
        <v>2414</v>
      </c>
      <c r="H61" s="2437" t="s">
        <v>24</v>
      </c>
      <c r="I61" s="2437" t="s">
        <v>715</v>
      </c>
    </row>
    <row customHeight="1" ht="11.25">
      <c r="A62" s="2437" t="s">
        <v>2174</v>
      </c>
      <c r="B62" s="2437" t="s">
        <v>14</v>
      </c>
      <c r="C62" s="2437" t="s">
        <v>2415</v>
      </c>
      <c r="D62" s="2437" t="s">
        <v>2416</v>
      </c>
      <c r="E62" s="2437" t="s">
        <v>2417</v>
      </c>
      <c r="F62" s="2437" t="s">
        <v>2187</v>
      </c>
      <c r="G62" s="2437" t="s">
        <v>2418</v>
      </c>
      <c r="H62" s="2437" t="s">
        <v>24</v>
      </c>
      <c r="I62" s="2437" t="s">
        <v>715</v>
      </c>
    </row>
    <row customHeight="1" ht="11.25">
      <c r="A63" s="2437" t="s">
        <v>2174</v>
      </c>
      <c r="B63" s="2437" t="s">
        <v>14</v>
      </c>
      <c r="C63" s="2437" t="s">
        <v>2419</v>
      </c>
      <c r="D63" s="2437" t="s">
        <v>2420</v>
      </c>
      <c r="E63" s="2437" t="s">
        <v>2421</v>
      </c>
      <c r="F63" s="2437" t="s">
        <v>2352</v>
      </c>
      <c r="G63" s="2437" t="s">
        <v>2422</v>
      </c>
      <c r="H63" s="2437" t="s">
        <v>24</v>
      </c>
      <c r="I63" s="2437" t="s">
        <v>715</v>
      </c>
    </row>
    <row customHeight="1" ht="11.25">
      <c r="A64" s="2437" t="s">
        <v>2174</v>
      </c>
      <c r="B64" s="2437" t="s">
        <v>14</v>
      </c>
      <c r="C64" s="2437" t="s">
        <v>2423</v>
      </c>
      <c r="D64" s="2437" t="s">
        <v>2424</v>
      </c>
      <c r="E64" s="2437" t="s">
        <v>2425</v>
      </c>
      <c r="F64" s="2437" t="s">
        <v>2308</v>
      </c>
      <c r="G64" s="2437" t="s">
        <v>2321</v>
      </c>
      <c r="H64" s="2437" t="s">
        <v>24</v>
      </c>
      <c r="I64" s="2437" t="s">
        <v>715</v>
      </c>
    </row>
    <row customHeight="1" ht="11.25">
      <c r="A65" s="2437" t="s">
        <v>2174</v>
      </c>
      <c r="B65" s="2437" t="s">
        <v>14</v>
      </c>
      <c r="C65" s="2437" t="s">
        <v>2426</v>
      </c>
      <c r="D65" s="2437" t="s">
        <v>2427</v>
      </c>
      <c r="E65" s="2437" t="s">
        <v>2428</v>
      </c>
      <c r="F65" s="2437" t="s">
        <v>2429</v>
      </c>
      <c r="G65" s="2437" t="s">
        <v>2430</v>
      </c>
      <c r="H65" s="2437" t="s">
        <v>24</v>
      </c>
      <c r="I65" s="2437" t="s">
        <v>715</v>
      </c>
    </row>
    <row customHeight="1" ht="11.25">
      <c r="A66" s="2437" t="s">
        <v>2174</v>
      </c>
      <c r="B66" s="2437" t="s">
        <v>14</v>
      </c>
      <c r="C66" s="2437" t="s">
        <v>2431</v>
      </c>
      <c r="D66" s="2437" t="s">
        <v>2432</v>
      </c>
      <c r="E66" s="2437" t="s">
        <v>2433</v>
      </c>
      <c r="F66" s="2437" t="s">
        <v>2308</v>
      </c>
      <c r="G66" s="2437" t="s">
        <v>2317</v>
      </c>
      <c r="H66" s="2437" t="s">
        <v>24</v>
      </c>
      <c r="I66" s="2437" t="s">
        <v>715</v>
      </c>
    </row>
    <row customHeight="1" ht="11.25">
      <c r="A67" s="2437" t="s">
        <v>2174</v>
      </c>
      <c r="B67" s="2437" t="s">
        <v>14</v>
      </c>
      <c r="C67" s="2437" t="s">
        <v>2434</v>
      </c>
      <c r="D67" s="2437" t="s">
        <v>2435</v>
      </c>
      <c r="E67" s="2437" t="s">
        <v>2436</v>
      </c>
      <c r="F67" s="2437" t="s">
        <v>2437</v>
      </c>
      <c r="G67" s="2437" t="s">
        <v>2438</v>
      </c>
      <c r="H67" s="2437" t="s">
        <v>24</v>
      </c>
      <c r="I67" s="2437" t="s">
        <v>715</v>
      </c>
    </row>
    <row customHeight="1" ht="11.25">
      <c r="A68" s="2437" t="s">
        <v>2174</v>
      </c>
      <c r="B68" s="2437" t="s">
        <v>14</v>
      </c>
      <c r="C68" s="2437" t="s">
        <v>2439</v>
      </c>
      <c r="D68" s="2437" t="s">
        <v>2440</v>
      </c>
      <c r="E68" s="2437" t="s">
        <v>2441</v>
      </c>
      <c r="F68" s="2437" t="s">
        <v>2437</v>
      </c>
      <c r="G68" s="2437" t="s">
        <v>2442</v>
      </c>
      <c r="H68" s="2437" t="s">
        <v>24</v>
      </c>
      <c r="I68" s="2437" t="s">
        <v>715</v>
      </c>
    </row>
    <row customHeight="1" ht="11.25">
      <c r="A69" s="2437" t="s">
        <v>2174</v>
      </c>
      <c r="B69" s="2437" t="s">
        <v>14</v>
      </c>
      <c r="C69" s="2437" t="s">
        <v>2443</v>
      </c>
      <c r="D69" s="2437" t="s">
        <v>2444</v>
      </c>
      <c r="E69" s="2437" t="s">
        <v>2445</v>
      </c>
      <c r="F69" s="2437" t="s">
        <v>2187</v>
      </c>
      <c r="G69" s="2437" t="s">
        <v>2446</v>
      </c>
      <c r="H69" s="2437" t="s">
        <v>24</v>
      </c>
      <c r="I69" s="2437" t="s">
        <v>715</v>
      </c>
    </row>
    <row customHeight="1" ht="11.25">
      <c r="A70" s="2437" t="s">
        <v>2174</v>
      </c>
      <c r="B70" s="2437" t="s">
        <v>14</v>
      </c>
      <c r="C70" s="2437" t="s">
        <v>2447</v>
      </c>
      <c r="D70" s="2437" t="s">
        <v>2448</v>
      </c>
      <c r="E70" s="2437" t="s">
        <v>2449</v>
      </c>
      <c r="F70" s="2437" t="s">
        <v>2298</v>
      </c>
      <c r="G70" s="2437" t="s">
        <v>2388</v>
      </c>
      <c r="H70" s="2437" t="s">
        <v>24</v>
      </c>
      <c r="I70" s="2437" t="s">
        <v>715</v>
      </c>
    </row>
    <row customHeight="1" ht="11.25">
      <c r="A71" s="2437" t="s">
        <v>2174</v>
      </c>
      <c r="B71" s="2437" t="s">
        <v>14</v>
      </c>
      <c r="C71" s="2437" t="s">
        <v>2450</v>
      </c>
      <c r="D71" s="2437" t="s">
        <v>2451</v>
      </c>
      <c r="E71" s="2437" t="s">
        <v>2452</v>
      </c>
      <c r="F71" s="2437" t="s">
        <v>2437</v>
      </c>
      <c r="G71" s="2437" t="s">
        <v>2453</v>
      </c>
      <c r="H71" s="2437" t="s">
        <v>24</v>
      </c>
      <c r="I71" s="2437" t="s">
        <v>715</v>
      </c>
    </row>
    <row customHeight="1" ht="11.25">
      <c r="A72" s="2437" t="s">
        <v>2174</v>
      </c>
      <c r="B72" s="2437" t="s">
        <v>14</v>
      </c>
      <c r="C72" s="2437" t="s">
        <v>2454</v>
      </c>
      <c r="D72" s="2437" t="s">
        <v>2455</v>
      </c>
      <c r="E72" s="2437" t="s">
        <v>2456</v>
      </c>
      <c r="F72" s="2437" t="s">
        <v>2287</v>
      </c>
      <c r="G72" s="2437" t="s">
        <v>2291</v>
      </c>
      <c r="H72" s="2437" t="s">
        <v>24</v>
      </c>
      <c r="I72" s="2437" t="s">
        <v>715</v>
      </c>
    </row>
    <row customHeight="1" ht="11.25">
      <c r="A73" s="2437" t="s">
        <v>2174</v>
      </c>
      <c r="B73" s="2437" t="s">
        <v>14</v>
      </c>
      <c r="C73" s="2437" t="s">
        <v>2457</v>
      </c>
      <c r="D73" s="2437" t="s">
        <v>2458</v>
      </c>
      <c r="E73" s="2437" t="s">
        <v>2459</v>
      </c>
      <c r="F73" s="2437" t="s">
        <v>2287</v>
      </c>
      <c r="G73" s="2437" t="s">
        <v>2460</v>
      </c>
      <c r="H73" s="2437" t="s">
        <v>24</v>
      </c>
      <c r="I73" s="2437" t="s">
        <v>715</v>
      </c>
    </row>
    <row customHeight="1" ht="11.25">
      <c r="A74" s="2437" t="s">
        <v>2174</v>
      </c>
      <c r="B74" s="2437" t="s">
        <v>14</v>
      </c>
      <c r="C74" s="2437" t="s">
        <v>2461</v>
      </c>
      <c r="D74" s="2437" t="s">
        <v>2462</v>
      </c>
      <c r="E74" s="2437" t="s">
        <v>2463</v>
      </c>
      <c r="F74" s="2437" t="s">
        <v>2287</v>
      </c>
      <c r="G74" s="2437" t="s">
        <v>2460</v>
      </c>
      <c r="H74" s="2437" t="s">
        <v>24</v>
      </c>
      <c r="I74" s="2437" t="s">
        <v>715</v>
      </c>
    </row>
    <row customHeight="1" ht="11.25">
      <c r="A75" s="2437" t="s">
        <v>2174</v>
      </c>
      <c r="B75" s="2437" t="s">
        <v>14</v>
      </c>
      <c r="C75" s="2437" t="s">
        <v>2464</v>
      </c>
      <c r="D75" s="2437" t="s">
        <v>2465</v>
      </c>
      <c r="E75" s="2437" t="s">
        <v>2466</v>
      </c>
      <c r="F75" s="2437" t="s">
        <v>2287</v>
      </c>
      <c r="G75" s="2437" t="s">
        <v>24</v>
      </c>
      <c r="H75" s="2437" t="s">
        <v>24</v>
      </c>
      <c r="I75" s="2437" t="s">
        <v>715</v>
      </c>
    </row>
    <row customHeight="1" ht="11.25">
      <c r="A76" s="2437" t="s">
        <v>2174</v>
      </c>
      <c r="B76" s="2437" t="s">
        <v>14</v>
      </c>
      <c r="C76" s="2437" t="s">
        <v>2467</v>
      </c>
      <c r="D76" s="2437" t="s">
        <v>2468</v>
      </c>
      <c r="E76" s="2437" t="s">
        <v>2469</v>
      </c>
      <c r="F76" s="2437" t="s">
        <v>2187</v>
      </c>
      <c r="G76" s="2437" t="s">
        <v>2470</v>
      </c>
      <c r="H76" s="2437" t="s">
        <v>24</v>
      </c>
      <c r="I76" s="2437" t="s">
        <v>715</v>
      </c>
    </row>
    <row customHeight="1" ht="11.25">
      <c r="A77" s="2437" t="s">
        <v>2174</v>
      </c>
      <c r="B77" s="2437" t="s">
        <v>14</v>
      </c>
      <c r="C77" s="2437" t="s">
        <v>2471</v>
      </c>
      <c r="D77" s="2437" t="s">
        <v>2472</v>
      </c>
      <c r="E77" s="2437" t="s">
        <v>2473</v>
      </c>
      <c r="F77" s="2437" t="s">
        <v>2187</v>
      </c>
      <c r="G77" s="2437" t="s">
        <v>2474</v>
      </c>
      <c r="H77" s="2437" t="s">
        <v>24</v>
      </c>
      <c r="I77" s="2437" t="s">
        <v>715</v>
      </c>
    </row>
    <row customHeight="1" ht="11.25">
      <c r="A78" s="2437" t="s">
        <v>2174</v>
      </c>
      <c r="B78" s="2437" t="s">
        <v>14</v>
      </c>
      <c r="C78" s="2437" t="s">
        <v>2475</v>
      </c>
      <c r="D78" s="2437" t="s">
        <v>2476</v>
      </c>
      <c r="E78" s="2437" t="s">
        <v>2477</v>
      </c>
      <c r="F78" s="2437" t="s">
        <v>2308</v>
      </c>
      <c r="G78" s="2437" t="s">
        <v>2478</v>
      </c>
      <c r="H78" s="2437" t="s">
        <v>24</v>
      </c>
      <c r="I78" s="2437" t="s">
        <v>715</v>
      </c>
    </row>
    <row customHeight="1" ht="11.25">
      <c r="A79" s="2437" t="s">
        <v>2174</v>
      </c>
      <c r="B79" s="2437" t="s">
        <v>14</v>
      </c>
      <c r="C79" s="2437" t="s">
        <v>2479</v>
      </c>
      <c r="D79" s="2437" t="s">
        <v>2480</v>
      </c>
      <c r="E79" s="2437" t="s">
        <v>2481</v>
      </c>
      <c r="F79" s="2437" t="s">
        <v>2287</v>
      </c>
      <c r="G79" s="2437" t="s">
        <v>2482</v>
      </c>
      <c r="H79" s="2437" t="s">
        <v>24</v>
      </c>
      <c r="I79" s="2437" t="s">
        <v>715</v>
      </c>
    </row>
    <row customHeight="1" ht="11.25">
      <c r="A80" s="2437" t="s">
        <v>2174</v>
      </c>
      <c r="B80" s="2437" t="s">
        <v>14</v>
      </c>
      <c r="C80" s="2437" t="s">
        <v>2483</v>
      </c>
      <c r="D80" s="2437" t="s">
        <v>2484</v>
      </c>
      <c r="E80" s="2437" t="s">
        <v>2485</v>
      </c>
      <c r="F80" s="2437" t="s">
        <v>2486</v>
      </c>
      <c r="G80" s="2437" t="s">
        <v>2487</v>
      </c>
      <c r="H80" s="2437" t="s">
        <v>24</v>
      </c>
      <c r="I80" s="2437" t="s">
        <v>715</v>
      </c>
    </row>
    <row customHeight="1" ht="11.25">
      <c r="A81" s="2437" t="s">
        <v>2174</v>
      </c>
      <c r="B81" s="2437" t="s">
        <v>14</v>
      </c>
      <c r="C81" s="2437" t="s">
        <v>2488</v>
      </c>
      <c r="D81" s="2437" t="s">
        <v>2489</v>
      </c>
      <c r="E81" s="2437" t="s">
        <v>2490</v>
      </c>
      <c r="F81" s="2437" t="s">
        <v>2183</v>
      </c>
      <c r="G81" s="2437" t="s">
        <v>2491</v>
      </c>
      <c r="H81" s="2437" t="s">
        <v>24</v>
      </c>
      <c r="I81" s="2437" t="s">
        <v>715</v>
      </c>
    </row>
    <row customHeight="1" ht="11.25">
      <c r="A82" s="2437" t="s">
        <v>2174</v>
      </c>
      <c r="B82" s="2437" t="s">
        <v>14</v>
      </c>
      <c r="C82" s="2437" t="s">
        <v>2492</v>
      </c>
      <c r="D82" s="2437" t="s">
        <v>2493</v>
      </c>
      <c r="E82" s="2437" t="s">
        <v>2494</v>
      </c>
      <c r="F82" s="2437" t="s">
        <v>2216</v>
      </c>
      <c r="G82" s="2437" t="s">
        <v>2221</v>
      </c>
      <c r="H82" s="2437" t="s">
        <v>24</v>
      </c>
      <c r="I82" s="2437" t="s">
        <v>715</v>
      </c>
    </row>
    <row customHeight="1" ht="11.25">
      <c r="A83" s="2437" t="s">
        <v>2174</v>
      </c>
      <c r="B83" s="2437" t="s">
        <v>14</v>
      </c>
      <c r="C83" s="2437" t="s">
        <v>2495</v>
      </c>
      <c r="D83" s="2437" t="s">
        <v>2496</v>
      </c>
      <c r="E83" s="2437" t="s">
        <v>2497</v>
      </c>
      <c r="F83" s="2437" t="s">
        <v>2225</v>
      </c>
      <c r="G83" s="2437" t="s">
        <v>2498</v>
      </c>
      <c r="H83" s="2437" t="s">
        <v>24</v>
      </c>
      <c r="I83" s="2437" t="s">
        <v>715</v>
      </c>
    </row>
    <row customHeight="1" ht="11.25">
      <c r="A84" s="2437" t="s">
        <v>2174</v>
      </c>
      <c r="B84" s="2437" t="s">
        <v>14</v>
      </c>
      <c r="C84" s="2437" t="s">
        <v>2499</v>
      </c>
      <c r="D84" s="2437" t="s">
        <v>2500</v>
      </c>
      <c r="E84" s="2437" t="s">
        <v>2501</v>
      </c>
      <c r="F84" s="2437" t="s">
        <v>2502</v>
      </c>
      <c r="G84" s="2437" t="s">
        <v>2503</v>
      </c>
      <c r="H84" s="2437" t="s">
        <v>24</v>
      </c>
      <c r="I84" s="2437" t="s">
        <v>715</v>
      </c>
    </row>
    <row customHeight="1" ht="11.25">
      <c r="A85" s="2437" t="s">
        <v>2174</v>
      </c>
      <c r="B85" s="2437" t="s">
        <v>14</v>
      </c>
      <c r="C85" s="2437" t="s">
        <v>2504</v>
      </c>
      <c r="D85" s="2437" t="s">
        <v>2505</v>
      </c>
      <c r="E85" s="2437" t="s">
        <v>2506</v>
      </c>
      <c r="F85" s="2437" t="s">
        <v>2502</v>
      </c>
      <c r="G85" s="2437" t="s">
        <v>2507</v>
      </c>
      <c r="H85" s="2437" t="s">
        <v>24</v>
      </c>
      <c r="I85" s="2437" t="s">
        <v>715</v>
      </c>
    </row>
    <row customHeight="1" ht="11.25">
      <c r="A86" s="2437" t="s">
        <v>2174</v>
      </c>
      <c r="B86" s="2437" t="s">
        <v>14</v>
      </c>
      <c r="C86" s="2437" t="s">
        <v>2508</v>
      </c>
      <c r="D86" s="2437" t="s">
        <v>2509</v>
      </c>
      <c r="E86" s="2437" t="s">
        <v>2510</v>
      </c>
      <c r="F86" s="2437" t="s">
        <v>2287</v>
      </c>
      <c r="G86" s="2437" t="s">
        <v>2511</v>
      </c>
      <c r="H86" s="2437" t="s">
        <v>24</v>
      </c>
      <c r="I86" s="2437" t="s">
        <v>715</v>
      </c>
    </row>
    <row customHeight="1" ht="11.25">
      <c r="A87" s="2437" t="s">
        <v>2174</v>
      </c>
      <c r="B87" s="2437" t="s">
        <v>14</v>
      </c>
      <c r="C87" s="2437" t="s">
        <v>2512</v>
      </c>
      <c r="D87" s="2437" t="s">
        <v>2513</v>
      </c>
      <c r="E87" s="2437" t="s">
        <v>2514</v>
      </c>
      <c r="F87" s="2437" t="s">
        <v>2287</v>
      </c>
      <c r="G87" s="2437" t="s">
        <v>24</v>
      </c>
      <c r="H87" s="2437" t="s">
        <v>24</v>
      </c>
      <c r="I87" s="2437" t="s">
        <v>715</v>
      </c>
    </row>
    <row customHeight="1" ht="11.25">
      <c r="A88" s="2437" t="s">
        <v>2174</v>
      </c>
      <c r="B88" s="2437" t="s">
        <v>14</v>
      </c>
      <c r="C88" s="2437" t="s">
        <v>2515</v>
      </c>
      <c r="D88" s="2437" t="s">
        <v>2516</v>
      </c>
      <c r="E88" s="2437" t="s">
        <v>2517</v>
      </c>
      <c r="F88" s="2437" t="s">
        <v>2183</v>
      </c>
      <c r="G88" s="2437" t="s">
        <v>2518</v>
      </c>
      <c r="H88" s="2437" t="s">
        <v>24</v>
      </c>
      <c r="I88" s="2437" t="s">
        <v>715</v>
      </c>
    </row>
    <row customHeight="1" ht="11.25">
      <c r="A89" s="2437" t="s">
        <v>2174</v>
      </c>
      <c r="B89" s="2437" t="s">
        <v>14</v>
      </c>
      <c r="C89" s="2437" t="s">
        <v>2519</v>
      </c>
      <c r="D89" s="2437" t="s">
        <v>2520</v>
      </c>
      <c r="E89" s="2437" t="s">
        <v>2521</v>
      </c>
      <c r="F89" s="2437" t="s">
        <v>2256</v>
      </c>
      <c r="G89" s="2437" t="s">
        <v>2522</v>
      </c>
      <c r="H89" s="2437" t="s">
        <v>24</v>
      </c>
      <c r="I89" s="2437" t="s">
        <v>715</v>
      </c>
    </row>
    <row customHeight="1" ht="11.25">
      <c r="A90" s="2437" t="s">
        <v>2174</v>
      </c>
      <c r="B90" s="2437" t="s">
        <v>14</v>
      </c>
      <c r="C90" s="2437" t="s">
        <v>2523</v>
      </c>
      <c r="D90" s="2437" t="s">
        <v>2524</v>
      </c>
      <c r="E90" s="2437" t="s">
        <v>2525</v>
      </c>
      <c r="F90" s="2437" t="s">
        <v>2187</v>
      </c>
      <c r="G90" s="2437" t="s">
        <v>2526</v>
      </c>
      <c r="H90" s="2437" t="s">
        <v>24</v>
      </c>
      <c r="I90" s="2437" t="s">
        <v>715</v>
      </c>
    </row>
    <row customHeight="1" ht="11.25">
      <c r="A91" s="2437" t="s">
        <v>2174</v>
      </c>
      <c r="B91" s="2437" t="s">
        <v>14</v>
      </c>
      <c r="C91" s="2437" t="s">
        <v>2527</v>
      </c>
      <c r="D91" s="2437" t="s">
        <v>2528</v>
      </c>
      <c r="E91" s="2437" t="s">
        <v>2529</v>
      </c>
      <c r="F91" s="2437" t="s">
        <v>2187</v>
      </c>
      <c r="G91" s="2437" t="s">
        <v>2530</v>
      </c>
      <c r="H91" s="2437" t="s">
        <v>24</v>
      </c>
      <c r="I91" s="2437" t="s">
        <v>715</v>
      </c>
    </row>
    <row customHeight="1" ht="11.25">
      <c r="A92" s="2437" t="s">
        <v>2174</v>
      </c>
      <c r="B92" s="2437" t="s">
        <v>14</v>
      </c>
      <c r="C92" s="2437" t="s">
        <v>2531</v>
      </c>
      <c r="D92" s="2437" t="s">
        <v>2532</v>
      </c>
      <c r="E92" s="2437" t="s">
        <v>2533</v>
      </c>
      <c r="F92" s="2437" t="s">
        <v>2183</v>
      </c>
      <c r="G92" s="2437" t="s">
        <v>2534</v>
      </c>
      <c r="H92" s="2437" t="s">
        <v>24</v>
      </c>
      <c r="I92" s="2437" t="s">
        <v>715</v>
      </c>
    </row>
    <row customHeight="1" ht="11.25">
      <c r="A93" s="2437" t="s">
        <v>2174</v>
      </c>
      <c r="B93" s="2437" t="s">
        <v>14</v>
      </c>
      <c r="C93" s="2437" t="s">
        <v>2535</v>
      </c>
      <c r="D93" s="2437" t="s">
        <v>2536</v>
      </c>
      <c r="E93" s="2437" t="s">
        <v>2537</v>
      </c>
      <c r="F93" s="2437" t="s">
        <v>2538</v>
      </c>
      <c r="G93" s="2437" t="s">
        <v>2539</v>
      </c>
      <c r="H93" s="2437" t="s">
        <v>24</v>
      </c>
      <c r="I93" s="2437" t="s">
        <v>715</v>
      </c>
    </row>
    <row customHeight="1" ht="11.25">
      <c r="A94" s="2437" t="s">
        <v>2174</v>
      </c>
      <c r="B94" s="2437" t="s">
        <v>14</v>
      </c>
      <c r="C94" s="2437" t="s">
        <v>2540</v>
      </c>
      <c r="D94" s="2437" t="s">
        <v>2536</v>
      </c>
      <c r="E94" s="2437" t="s">
        <v>2537</v>
      </c>
      <c r="F94" s="2437" t="s">
        <v>2541</v>
      </c>
      <c r="G94" s="2437" t="s">
        <v>2539</v>
      </c>
      <c r="H94" s="2437" t="s">
        <v>24</v>
      </c>
      <c r="I94" s="2437" t="s">
        <v>715</v>
      </c>
    </row>
    <row customHeight="1" ht="11.25">
      <c r="A95" s="2437" t="s">
        <v>2174</v>
      </c>
      <c r="B95" s="2437" t="s">
        <v>14</v>
      </c>
      <c r="C95" s="2437" t="s">
        <v>2542</v>
      </c>
      <c r="D95" s="2437" t="s">
        <v>2543</v>
      </c>
      <c r="E95" s="2437" t="s">
        <v>2544</v>
      </c>
      <c r="F95" s="2437" t="s">
        <v>2187</v>
      </c>
      <c r="G95" s="2437" t="s">
        <v>2545</v>
      </c>
      <c r="H95" s="2437" t="s">
        <v>24</v>
      </c>
      <c r="I95" s="2437" t="s">
        <v>715</v>
      </c>
    </row>
    <row customHeight="1" ht="11.25">
      <c r="A96" s="2437" t="s">
        <v>2174</v>
      </c>
      <c r="B96" s="2437" t="s">
        <v>14</v>
      </c>
      <c r="C96" s="2437" t="s">
        <v>2546</v>
      </c>
      <c r="D96" s="2437" t="s">
        <v>2547</v>
      </c>
      <c r="E96" s="2437" t="s">
        <v>2548</v>
      </c>
      <c r="F96" s="2437" t="s">
        <v>2352</v>
      </c>
      <c r="G96" s="2437" t="s">
        <v>24</v>
      </c>
      <c r="H96" s="2437" t="s">
        <v>24</v>
      </c>
      <c r="I96" s="2437" t="s">
        <v>715</v>
      </c>
    </row>
    <row customHeight="1" ht="11.25">
      <c r="A97" s="2437" t="s">
        <v>2174</v>
      </c>
      <c r="B97" s="2437" t="s">
        <v>14</v>
      </c>
      <c r="C97" s="2437" t="s">
        <v>2549</v>
      </c>
      <c r="D97" s="2437" t="s">
        <v>2550</v>
      </c>
      <c r="E97" s="2437" t="s">
        <v>2551</v>
      </c>
      <c r="F97" s="2437" t="s">
        <v>2298</v>
      </c>
      <c r="G97" s="2437" t="s">
        <v>24</v>
      </c>
      <c r="H97" s="2437" t="s">
        <v>24</v>
      </c>
      <c r="I97" s="2437" t="s">
        <v>715</v>
      </c>
    </row>
    <row customHeight="1" ht="11.25">
      <c r="A98" s="2437" t="s">
        <v>2174</v>
      </c>
      <c r="B98" s="2437" t="s">
        <v>14</v>
      </c>
      <c r="C98" s="2437" t="s">
        <v>2552</v>
      </c>
      <c r="D98" s="2437" t="s">
        <v>2553</v>
      </c>
      <c r="E98" s="2437" t="s">
        <v>2554</v>
      </c>
      <c r="F98" s="2437" t="s">
        <v>2183</v>
      </c>
      <c r="G98" s="2437" t="s">
        <v>2555</v>
      </c>
      <c r="H98" s="2437" t="s">
        <v>24</v>
      </c>
      <c r="I98" s="2437" t="s">
        <v>715</v>
      </c>
    </row>
    <row customHeight="1" ht="11.25">
      <c r="A99" s="2437" t="s">
        <v>2174</v>
      </c>
      <c r="B99" s="2437" t="s">
        <v>14</v>
      </c>
      <c r="C99" s="2437" t="s">
        <v>2556</v>
      </c>
      <c r="D99" s="2437" t="s">
        <v>2557</v>
      </c>
      <c r="E99" s="2437" t="s">
        <v>2558</v>
      </c>
      <c r="F99" s="2437" t="s">
        <v>2183</v>
      </c>
      <c r="G99" s="2437" t="s">
        <v>2559</v>
      </c>
      <c r="H99" s="2437" t="s">
        <v>24</v>
      </c>
      <c r="I99" s="2437" t="s">
        <v>715</v>
      </c>
    </row>
    <row customHeight="1" ht="11.25">
      <c r="A100" s="2437" t="s">
        <v>2174</v>
      </c>
      <c r="B100" s="2437" t="s">
        <v>14</v>
      </c>
      <c r="C100" s="2437" t="s">
        <v>2560</v>
      </c>
      <c r="D100" s="2437" t="s">
        <v>2561</v>
      </c>
      <c r="E100" s="2437" t="s">
        <v>2562</v>
      </c>
      <c r="F100" s="2437" t="s">
        <v>2187</v>
      </c>
      <c r="G100" s="2437" t="s">
        <v>2563</v>
      </c>
      <c r="H100" s="2437" t="s">
        <v>24</v>
      </c>
      <c r="I100" s="2437" t="s">
        <v>715</v>
      </c>
    </row>
    <row customHeight="1" ht="11.25">
      <c r="A101" s="2437" t="s">
        <v>2174</v>
      </c>
      <c r="B101" s="2437" t="s">
        <v>14</v>
      </c>
      <c r="C101" s="2437" t="s">
        <v>2564</v>
      </c>
      <c r="D101" s="2437" t="s">
        <v>2565</v>
      </c>
      <c r="E101" s="2437" t="s">
        <v>2566</v>
      </c>
      <c r="F101" s="2437" t="s">
        <v>2429</v>
      </c>
      <c r="G101" s="2437" t="s">
        <v>2567</v>
      </c>
      <c r="H101" s="2437" t="s">
        <v>24</v>
      </c>
      <c r="I101" s="2437" t="s">
        <v>715</v>
      </c>
    </row>
    <row customHeight="1" ht="11.25">
      <c r="A102" s="2437" t="s">
        <v>2174</v>
      </c>
      <c r="B102" s="2437" t="s">
        <v>14</v>
      </c>
      <c r="C102" s="2437" t="s">
        <v>2568</v>
      </c>
      <c r="D102" s="2437" t="s">
        <v>2569</v>
      </c>
      <c r="E102" s="2437" t="s">
        <v>2570</v>
      </c>
      <c r="F102" s="2437" t="s">
        <v>2183</v>
      </c>
      <c r="G102" s="2437" t="s">
        <v>2571</v>
      </c>
      <c r="H102" s="2437" t="s">
        <v>24</v>
      </c>
      <c r="I102" s="2437" t="s">
        <v>715</v>
      </c>
    </row>
    <row customHeight="1" ht="11.25">
      <c r="A103" s="2437" t="s">
        <v>2174</v>
      </c>
      <c r="B103" s="2437" t="s">
        <v>14</v>
      </c>
      <c r="C103" s="2437" t="s">
        <v>2572</v>
      </c>
      <c r="D103" s="2437" t="s">
        <v>2573</v>
      </c>
      <c r="E103" s="2437" t="s">
        <v>2574</v>
      </c>
      <c r="F103" s="2437" t="s">
        <v>2183</v>
      </c>
      <c r="G103" s="2437" t="s">
        <v>2575</v>
      </c>
      <c r="H103" s="2437" t="s">
        <v>24</v>
      </c>
      <c r="I103" s="2437" t="s">
        <v>715</v>
      </c>
    </row>
    <row customHeight="1" ht="11.25">
      <c r="A104" s="2437" t="s">
        <v>2174</v>
      </c>
      <c r="B104" s="2437" t="s">
        <v>14</v>
      </c>
      <c r="C104" s="2437" t="s">
        <v>2576</v>
      </c>
      <c r="D104" s="2437" t="s">
        <v>2577</v>
      </c>
      <c r="E104" s="2437" t="s">
        <v>2578</v>
      </c>
      <c r="F104" s="2437" t="s">
        <v>2298</v>
      </c>
      <c r="G104" s="2437" t="s">
        <v>2579</v>
      </c>
      <c r="H104" s="2437" t="s">
        <v>24</v>
      </c>
      <c r="I104" s="2437" t="s">
        <v>715</v>
      </c>
    </row>
    <row customHeight="1" ht="11.25">
      <c r="A105" s="2437" t="s">
        <v>2174</v>
      </c>
      <c r="B105" s="2437" t="s">
        <v>14</v>
      </c>
      <c r="C105" s="2437" t="s">
        <v>2580</v>
      </c>
      <c r="D105" s="2437" t="s">
        <v>2581</v>
      </c>
      <c r="E105" s="2437" t="s">
        <v>2582</v>
      </c>
      <c r="F105" s="2437" t="s">
        <v>2183</v>
      </c>
      <c r="G105" s="2437" t="s">
        <v>2583</v>
      </c>
      <c r="H105" s="2437" t="s">
        <v>24</v>
      </c>
      <c r="I105" s="2437" t="s">
        <v>715</v>
      </c>
    </row>
    <row customHeight="1" ht="11.25">
      <c r="A106" s="2437" t="s">
        <v>2174</v>
      </c>
      <c r="B106" s="2437" t="s">
        <v>14</v>
      </c>
      <c r="C106" s="2437" t="s">
        <v>2584</v>
      </c>
      <c r="D106" s="2437" t="s">
        <v>2585</v>
      </c>
      <c r="E106" s="2437" t="s">
        <v>2586</v>
      </c>
      <c r="F106" s="2437" t="s">
        <v>2187</v>
      </c>
      <c r="G106" s="2437" t="s">
        <v>2587</v>
      </c>
      <c r="H106" s="2437" t="s">
        <v>24</v>
      </c>
      <c r="I106" s="2437" t="s">
        <v>715</v>
      </c>
    </row>
    <row customHeight="1" ht="11.25">
      <c r="A107" s="2437" t="s">
        <v>2174</v>
      </c>
      <c r="B107" s="2437" t="s">
        <v>14</v>
      </c>
      <c r="C107" s="2437" t="s">
        <v>2588</v>
      </c>
      <c r="D107" s="2437" t="s">
        <v>2589</v>
      </c>
      <c r="E107" s="2437" t="s">
        <v>2590</v>
      </c>
      <c r="F107" s="2437" t="s">
        <v>2270</v>
      </c>
      <c r="G107" s="2437" t="s">
        <v>2591</v>
      </c>
      <c r="H107" s="2437" t="s">
        <v>24</v>
      </c>
      <c r="I107" s="2437" t="s">
        <v>715</v>
      </c>
    </row>
    <row customHeight="1" ht="11.25">
      <c r="A108" s="2437" t="s">
        <v>2174</v>
      </c>
      <c r="B108" s="2437" t="s">
        <v>14</v>
      </c>
      <c r="C108" s="2437" t="s">
        <v>2592</v>
      </c>
      <c r="D108" s="2437" t="s">
        <v>2593</v>
      </c>
      <c r="E108" s="2437" t="s">
        <v>2594</v>
      </c>
      <c r="F108" s="2437" t="s">
        <v>2183</v>
      </c>
      <c r="G108" s="2437" t="s">
        <v>2595</v>
      </c>
      <c r="H108" s="2437" t="s">
        <v>24</v>
      </c>
      <c r="I108" s="2437" t="s">
        <v>715</v>
      </c>
    </row>
    <row customHeight="1" ht="11.25">
      <c r="A109" s="2437" t="s">
        <v>2174</v>
      </c>
      <c r="B109" s="2437" t="s">
        <v>14</v>
      </c>
      <c r="C109" s="2437" t="s">
        <v>2596</v>
      </c>
      <c r="D109" s="2437" t="s">
        <v>2597</v>
      </c>
      <c r="E109" s="2437" t="s">
        <v>2598</v>
      </c>
      <c r="F109" s="2437" t="s">
        <v>2187</v>
      </c>
      <c r="G109" s="2437" t="s">
        <v>24</v>
      </c>
      <c r="H109" s="2437" t="s">
        <v>24</v>
      </c>
      <c r="I109" s="2437" t="s">
        <v>715</v>
      </c>
    </row>
    <row customHeight="1" ht="11.25">
      <c r="A110" s="2437" t="s">
        <v>2174</v>
      </c>
      <c r="B110" s="2437" t="s">
        <v>14</v>
      </c>
      <c r="C110" s="2437" t="s">
        <v>2599</v>
      </c>
      <c r="D110" s="2437" t="s">
        <v>2600</v>
      </c>
      <c r="E110" s="2437" t="s">
        <v>2601</v>
      </c>
      <c r="F110" s="2437" t="s">
        <v>2187</v>
      </c>
      <c r="G110" s="2437" t="s">
        <v>2602</v>
      </c>
      <c r="H110" s="2437" t="s">
        <v>24</v>
      </c>
      <c r="I110" s="2437" t="s">
        <v>715</v>
      </c>
    </row>
    <row customHeight="1" ht="11.25">
      <c r="A111" s="2437" t="s">
        <v>2174</v>
      </c>
      <c r="B111" s="2437" t="s">
        <v>14</v>
      </c>
      <c r="C111" s="2437" t="s">
        <v>2603</v>
      </c>
      <c r="D111" s="2437" t="s">
        <v>2600</v>
      </c>
      <c r="E111" s="2437" t="s">
        <v>2604</v>
      </c>
      <c r="F111" s="2437" t="s">
        <v>2187</v>
      </c>
      <c r="G111" s="2437" t="s">
        <v>2605</v>
      </c>
      <c r="H111" s="2437" t="s">
        <v>24</v>
      </c>
      <c r="I111" s="2437" t="s">
        <v>715</v>
      </c>
    </row>
    <row customHeight="1" ht="11.25">
      <c r="A112" s="2437" t="s">
        <v>2174</v>
      </c>
      <c r="B112" s="2437" t="s">
        <v>14</v>
      </c>
      <c r="C112" s="2437" t="s">
        <v>2606</v>
      </c>
      <c r="D112" s="2437" t="s">
        <v>2607</v>
      </c>
      <c r="E112" s="2437" t="s">
        <v>2608</v>
      </c>
      <c r="F112" s="2437" t="s">
        <v>2187</v>
      </c>
      <c r="G112" s="2437" t="s">
        <v>2609</v>
      </c>
      <c r="H112" s="2437" t="s">
        <v>24</v>
      </c>
      <c r="I112" s="2437" t="s">
        <v>715</v>
      </c>
    </row>
    <row customHeight="1" ht="11.25">
      <c r="A113" s="2437" t="s">
        <v>2174</v>
      </c>
      <c r="B113" s="2437" t="s">
        <v>14</v>
      </c>
      <c r="C113" s="2437" t="s">
        <v>2610</v>
      </c>
      <c r="D113" s="2437" t="s">
        <v>2611</v>
      </c>
      <c r="E113" s="2437" t="s">
        <v>2612</v>
      </c>
      <c r="F113" s="2437" t="s">
        <v>2270</v>
      </c>
      <c r="G113" s="2437" t="s">
        <v>2613</v>
      </c>
      <c r="H113" s="2437" t="s">
        <v>24</v>
      </c>
      <c r="I113" s="2437" t="s">
        <v>715</v>
      </c>
    </row>
    <row customHeight="1" ht="11.25">
      <c r="A114" s="2437" t="s">
        <v>2174</v>
      </c>
      <c r="B114" s="2437" t="s">
        <v>14</v>
      </c>
      <c r="C114" s="2437" t="s">
        <v>2614</v>
      </c>
      <c r="D114" s="2437" t="s">
        <v>2615</v>
      </c>
      <c r="E114" s="2437" t="s">
        <v>2616</v>
      </c>
      <c r="F114" s="2437" t="s">
        <v>2183</v>
      </c>
      <c r="G114" s="2437" t="s">
        <v>2617</v>
      </c>
      <c r="H114" s="2437" t="s">
        <v>24</v>
      </c>
      <c r="I114" s="2437" t="s">
        <v>715</v>
      </c>
    </row>
    <row customHeight="1" ht="11.25">
      <c r="A115" s="2437" t="s">
        <v>2174</v>
      </c>
      <c r="B115" s="2437" t="s">
        <v>14</v>
      </c>
      <c r="C115" s="2437" t="s">
        <v>2618</v>
      </c>
      <c r="D115" s="2437" t="s">
        <v>2619</v>
      </c>
      <c r="E115" s="2437" t="s">
        <v>2620</v>
      </c>
      <c r="F115" s="2437" t="s">
        <v>2216</v>
      </c>
      <c r="G115" s="2437" t="s">
        <v>2621</v>
      </c>
      <c r="H115" s="2437" t="s">
        <v>24</v>
      </c>
      <c r="I115" s="2437" t="s">
        <v>715</v>
      </c>
    </row>
    <row customHeight="1" ht="11.25">
      <c r="A116" s="2437" t="s">
        <v>2174</v>
      </c>
      <c r="B116" s="2437" t="s">
        <v>14</v>
      </c>
      <c r="C116" s="2437" t="s">
        <v>2622</v>
      </c>
      <c r="D116" s="2437" t="s">
        <v>2623</v>
      </c>
      <c r="E116" s="2437" t="s">
        <v>2624</v>
      </c>
      <c r="F116" s="2437" t="s">
        <v>2352</v>
      </c>
      <c r="G116" s="2437" t="s">
        <v>2625</v>
      </c>
      <c r="H116" s="2437" t="s">
        <v>24</v>
      </c>
      <c r="I116" s="2437" t="s">
        <v>715</v>
      </c>
    </row>
    <row customHeight="1" ht="11.25">
      <c r="A117" s="2437" t="s">
        <v>2174</v>
      </c>
      <c r="B117" s="2437" t="s">
        <v>14</v>
      </c>
      <c r="C117" s="2437" t="s">
        <v>2626</v>
      </c>
      <c r="D117" s="2437" t="s">
        <v>2627</v>
      </c>
      <c r="E117" s="2437" t="s">
        <v>2628</v>
      </c>
      <c r="F117" s="2437" t="s">
        <v>2629</v>
      </c>
      <c r="G117" s="2437" t="s">
        <v>2630</v>
      </c>
      <c r="H117" s="2437" t="s">
        <v>24</v>
      </c>
      <c r="I117" s="2437" t="s">
        <v>715</v>
      </c>
    </row>
    <row customHeight="1" ht="11.25">
      <c r="A118" s="2437" t="s">
        <v>2174</v>
      </c>
      <c r="B118" s="2437" t="s">
        <v>14</v>
      </c>
      <c r="C118" s="2437" t="s">
        <v>2631</v>
      </c>
      <c r="D118" s="2437" t="s">
        <v>2632</v>
      </c>
      <c r="E118" s="2437" t="s">
        <v>2633</v>
      </c>
      <c r="F118" s="2437" t="s">
        <v>2634</v>
      </c>
      <c r="G118" s="2437" t="s">
        <v>2635</v>
      </c>
      <c r="H118" s="2437" t="s">
        <v>24</v>
      </c>
      <c r="I118" s="2437" t="s">
        <v>715</v>
      </c>
    </row>
    <row customHeight="1" ht="11.25">
      <c r="A119" s="2437" t="s">
        <v>2174</v>
      </c>
      <c r="B119" s="2437" t="s">
        <v>14</v>
      </c>
      <c r="C119" s="2437" t="s">
        <v>2636</v>
      </c>
      <c r="D119" s="2437" t="s">
        <v>2637</v>
      </c>
      <c r="E119" s="2437" t="s">
        <v>2638</v>
      </c>
      <c r="F119" s="2437" t="s">
        <v>2183</v>
      </c>
      <c r="G119" s="2437" t="s">
        <v>2639</v>
      </c>
      <c r="H119" s="2437" t="s">
        <v>24</v>
      </c>
      <c r="I119" s="2437" t="s">
        <v>715</v>
      </c>
    </row>
    <row customHeight="1" ht="11.25">
      <c r="A120" s="2437" t="s">
        <v>2174</v>
      </c>
      <c r="B120" s="2437" t="s">
        <v>14</v>
      </c>
      <c r="C120" s="2437" t="s">
        <v>2640</v>
      </c>
      <c r="D120" s="2437" t="s">
        <v>2641</v>
      </c>
      <c r="E120" s="2437" t="s">
        <v>2642</v>
      </c>
      <c r="F120" s="2437" t="s">
        <v>2216</v>
      </c>
      <c r="G120" s="2437" t="s">
        <v>2643</v>
      </c>
      <c r="H120" s="2437" t="s">
        <v>24</v>
      </c>
      <c r="I120" s="2437" t="s">
        <v>715</v>
      </c>
    </row>
    <row customHeight="1" ht="11.25">
      <c r="A121" s="2437" t="s">
        <v>2174</v>
      </c>
      <c r="B121" s="2437" t="s">
        <v>14</v>
      </c>
      <c r="C121" s="2437" t="s">
        <v>2644</v>
      </c>
      <c r="D121" s="2437" t="s">
        <v>2645</v>
      </c>
      <c r="E121" s="2437" t="s">
        <v>2646</v>
      </c>
      <c r="F121" s="2437" t="s">
        <v>2183</v>
      </c>
      <c r="G121" s="2437" t="s">
        <v>2647</v>
      </c>
      <c r="H121" s="2437" t="s">
        <v>24</v>
      </c>
      <c r="I121" s="2437" t="s">
        <v>715</v>
      </c>
    </row>
    <row customHeight="1" ht="11.25">
      <c r="A122" s="2437" t="s">
        <v>2174</v>
      </c>
      <c r="B122" s="2437" t="s">
        <v>14</v>
      </c>
      <c r="C122" s="2437" t="s">
        <v>2648</v>
      </c>
      <c r="D122" s="2437" t="s">
        <v>2645</v>
      </c>
      <c r="E122" s="2437" t="s">
        <v>2649</v>
      </c>
      <c r="F122" s="2437" t="s">
        <v>2183</v>
      </c>
      <c r="G122" s="2437" t="s">
        <v>2650</v>
      </c>
      <c r="H122" s="2437" t="s">
        <v>24</v>
      </c>
      <c r="I122" s="2437" t="s">
        <v>715</v>
      </c>
    </row>
    <row customHeight="1" ht="11.25">
      <c r="A123" s="2437" t="s">
        <v>2174</v>
      </c>
      <c r="B123" s="2437" t="s">
        <v>14</v>
      </c>
      <c r="C123" s="2437" t="s">
        <v>2651</v>
      </c>
      <c r="D123" s="2437" t="s">
        <v>2652</v>
      </c>
      <c r="E123" s="2437" t="s">
        <v>2653</v>
      </c>
      <c r="F123" s="2437" t="s">
        <v>2183</v>
      </c>
      <c r="G123" s="2437" t="s">
        <v>2654</v>
      </c>
      <c r="H123" s="2437" t="s">
        <v>24</v>
      </c>
      <c r="I123" s="2437" t="s">
        <v>715</v>
      </c>
    </row>
    <row customHeight="1" ht="11.25">
      <c r="A124" s="2437" t="s">
        <v>2174</v>
      </c>
      <c r="B124" s="2437" t="s">
        <v>14</v>
      </c>
      <c r="C124" s="2437" t="s">
        <v>2655</v>
      </c>
      <c r="D124" s="2437" t="s">
        <v>2656</v>
      </c>
      <c r="E124" s="2437" t="s">
        <v>2657</v>
      </c>
      <c r="F124" s="2437" t="s">
        <v>2270</v>
      </c>
      <c r="G124" s="2437" t="s">
        <v>2658</v>
      </c>
      <c r="H124" s="2437" t="s">
        <v>24</v>
      </c>
      <c r="I124" s="2437" t="s">
        <v>715</v>
      </c>
    </row>
    <row customHeight="1" ht="11.25">
      <c r="A125" s="2437" t="s">
        <v>2174</v>
      </c>
      <c r="B125" s="2437" t="s">
        <v>14</v>
      </c>
      <c r="C125" s="2437" t="s">
        <v>2659</v>
      </c>
      <c r="D125" s="2437" t="s">
        <v>2660</v>
      </c>
      <c r="E125" s="2437" t="s">
        <v>2661</v>
      </c>
      <c r="F125" s="2437" t="s">
        <v>2178</v>
      </c>
      <c r="G125" s="2437" t="s">
        <v>24</v>
      </c>
      <c r="H125" s="2437" t="s">
        <v>24</v>
      </c>
      <c r="I125" s="2437" t="s">
        <v>715</v>
      </c>
    </row>
    <row customHeight="1" ht="11.25">
      <c r="A126" s="2437" t="s">
        <v>2174</v>
      </c>
      <c r="B126" s="2437" t="s">
        <v>14</v>
      </c>
      <c r="C126" s="2437" t="s">
        <v>2662</v>
      </c>
      <c r="D126" s="2437" t="s">
        <v>2663</v>
      </c>
      <c r="E126" s="2437" t="s">
        <v>2664</v>
      </c>
      <c r="F126" s="2437" t="s">
        <v>2187</v>
      </c>
      <c r="G126" s="2437" t="s">
        <v>24</v>
      </c>
      <c r="H126" s="2437" t="s">
        <v>24</v>
      </c>
      <c r="I126" s="2437" t="s">
        <v>715</v>
      </c>
    </row>
    <row customHeight="1" ht="11.25">
      <c r="A127" s="2437" t="s">
        <v>2174</v>
      </c>
      <c r="B127" s="2437" t="s">
        <v>14</v>
      </c>
      <c r="C127" s="2437" t="s">
        <v>2665</v>
      </c>
      <c r="D127" s="2437" t="s">
        <v>2666</v>
      </c>
      <c r="E127" s="2437" t="s">
        <v>2667</v>
      </c>
      <c r="F127" s="2437" t="s">
        <v>2216</v>
      </c>
      <c r="G127" s="2437" t="s">
        <v>2668</v>
      </c>
      <c r="H127" s="2437" t="s">
        <v>2669</v>
      </c>
      <c r="I127" s="2437" t="s">
        <v>715</v>
      </c>
    </row>
    <row customHeight="1" ht="11.25">
      <c r="A128" s="2437" t="s">
        <v>2174</v>
      </c>
      <c r="B128" s="2437" t="s">
        <v>14</v>
      </c>
      <c r="C128" s="2437" t="s">
        <v>2670</v>
      </c>
      <c r="D128" s="2437" t="s">
        <v>2671</v>
      </c>
      <c r="E128" s="2437" t="s">
        <v>2672</v>
      </c>
      <c r="F128" s="2437" t="s">
        <v>2183</v>
      </c>
      <c r="G128" s="2437" t="s">
        <v>2673</v>
      </c>
      <c r="H128" s="2437" t="s">
        <v>24</v>
      </c>
      <c r="I128" s="2437" t="s">
        <v>715</v>
      </c>
    </row>
    <row customHeight="1" ht="11.25">
      <c r="A129" s="2437" t="s">
        <v>2174</v>
      </c>
      <c r="B129" s="2437" t="s">
        <v>14</v>
      </c>
      <c r="C129" s="2437" t="s">
        <v>2674</v>
      </c>
      <c r="D129" s="2437" t="s">
        <v>2675</v>
      </c>
      <c r="E129" s="2437" t="s">
        <v>2676</v>
      </c>
      <c r="F129" s="2437" t="s">
        <v>2183</v>
      </c>
      <c r="G129" s="2437" t="s">
        <v>2677</v>
      </c>
      <c r="H129" s="2437" t="s">
        <v>2678</v>
      </c>
      <c r="I129" s="2437" t="s">
        <v>715</v>
      </c>
    </row>
    <row customHeight="1" ht="11.25">
      <c r="A130" s="2437" t="s">
        <v>2174</v>
      </c>
      <c r="B130" s="2437" t="s">
        <v>14</v>
      </c>
      <c r="C130" s="2437" t="s">
        <v>2679</v>
      </c>
      <c r="D130" s="2437" t="s">
        <v>2680</v>
      </c>
      <c r="E130" s="2437" t="s">
        <v>2681</v>
      </c>
      <c r="F130" s="2437" t="s">
        <v>2183</v>
      </c>
      <c r="G130" s="2437" t="s">
        <v>2682</v>
      </c>
      <c r="H130" s="2437" t="s">
        <v>24</v>
      </c>
      <c r="I130" s="2437" t="s">
        <v>715</v>
      </c>
    </row>
    <row customHeight="1" ht="11.25">
      <c r="A131" s="2437" t="s">
        <v>2174</v>
      </c>
      <c r="B131" s="2437" t="s">
        <v>14</v>
      </c>
      <c r="C131" s="2437" t="s">
        <v>2683</v>
      </c>
      <c r="D131" s="2437" t="s">
        <v>2684</v>
      </c>
      <c r="E131" s="2437" t="s">
        <v>2685</v>
      </c>
      <c r="F131" s="2437" t="s">
        <v>2183</v>
      </c>
      <c r="G131" s="2437" t="s">
        <v>2686</v>
      </c>
      <c r="H131" s="2437" t="s">
        <v>24</v>
      </c>
      <c r="I131" s="2437" t="s">
        <v>715</v>
      </c>
    </row>
    <row customHeight="1" ht="11.25">
      <c r="A132" s="2437" t="s">
        <v>2174</v>
      </c>
      <c r="B132" s="2437" t="s">
        <v>14</v>
      </c>
      <c r="C132" s="2437" t="s">
        <v>2687</v>
      </c>
      <c r="D132" s="2437" t="s">
        <v>2688</v>
      </c>
      <c r="E132" s="2437" t="s">
        <v>2689</v>
      </c>
      <c r="F132" s="2437" t="s">
        <v>2183</v>
      </c>
      <c r="G132" s="2437" t="s">
        <v>24</v>
      </c>
      <c r="H132" s="2437" t="s">
        <v>24</v>
      </c>
      <c r="I132" s="2437" t="s">
        <v>715</v>
      </c>
    </row>
    <row customHeight="1" ht="11.25">
      <c r="A133" s="2437" t="s">
        <v>2174</v>
      </c>
      <c r="B133" s="2437" t="s">
        <v>14</v>
      </c>
      <c r="C133" s="2437" t="s">
        <v>2690</v>
      </c>
      <c r="D133" s="2437" t="s">
        <v>2691</v>
      </c>
      <c r="E133" s="2437" t="s">
        <v>2692</v>
      </c>
      <c r="F133" s="2437" t="s">
        <v>2287</v>
      </c>
      <c r="G133" s="2437" t="s">
        <v>2693</v>
      </c>
      <c r="H133" s="2437" t="s">
        <v>24</v>
      </c>
      <c r="I133" s="2437" t="s">
        <v>715</v>
      </c>
    </row>
    <row customHeight="1" ht="11.25">
      <c r="A134" s="2437" t="s">
        <v>2174</v>
      </c>
      <c r="B134" s="2437" t="s">
        <v>14</v>
      </c>
      <c r="C134" s="2437" t="s">
        <v>2694</v>
      </c>
      <c r="D134" s="2437" t="s">
        <v>2695</v>
      </c>
      <c r="E134" s="2437" t="s">
        <v>2696</v>
      </c>
      <c r="F134" s="2437" t="s">
        <v>2287</v>
      </c>
      <c r="G134" s="2437" t="s">
        <v>2697</v>
      </c>
      <c r="H134" s="2437" t="s">
        <v>24</v>
      </c>
      <c r="I134" s="2437" t="s">
        <v>715</v>
      </c>
    </row>
    <row customHeight="1" ht="11.25">
      <c r="A135" s="2437" t="s">
        <v>2174</v>
      </c>
      <c r="B135" s="2437" t="s">
        <v>14</v>
      </c>
      <c r="C135" s="2437" t="s">
        <v>2698</v>
      </c>
      <c r="D135" s="2437" t="s">
        <v>2699</v>
      </c>
      <c r="E135" s="2437" t="s">
        <v>2700</v>
      </c>
      <c r="F135" s="2437" t="s">
        <v>2287</v>
      </c>
      <c r="G135" s="2437" t="s">
        <v>2697</v>
      </c>
      <c r="H135" s="2437" t="s">
        <v>24</v>
      </c>
      <c r="I135" s="2437" t="s">
        <v>715</v>
      </c>
    </row>
    <row customHeight="1" ht="11.25">
      <c r="A136" s="2437" t="s">
        <v>2174</v>
      </c>
      <c r="B136" s="2437" t="s">
        <v>14</v>
      </c>
      <c r="C136" s="2437" t="s">
        <v>2701</v>
      </c>
      <c r="D136" s="2437" t="s">
        <v>2702</v>
      </c>
      <c r="E136" s="2437" t="s">
        <v>2703</v>
      </c>
      <c r="F136" s="2437" t="s">
        <v>2287</v>
      </c>
      <c r="G136" s="2437" t="s">
        <v>2697</v>
      </c>
      <c r="H136" s="2437" t="s">
        <v>24</v>
      </c>
      <c r="I136" s="2437" t="s">
        <v>715</v>
      </c>
    </row>
    <row customHeight="1" ht="11.25">
      <c r="A137" s="2437" t="s">
        <v>2174</v>
      </c>
      <c r="B137" s="2437" t="s">
        <v>14</v>
      </c>
      <c r="C137" s="2437" t="s">
        <v>2704</v>
      </c>
      <c r="D137" s="2437" t="s">
        <v>2705</v>
      </c>
      <c r="E137" s="2437" t="s">
        <v>2706</v>
      </c>
      <c r="F137" s="2437" t="s">
        <v>2216</v>
      </c>
      <c r="G137" s="2437" t="s">
        <v>2707</v>
      </c>
      <c r="H137" s="2437" t="s">
        <v>24</v>
      </c>
      <c r="I137" s="2437" t="s">
        <v>715</v>
      </c>
    </row>
    <row customHeight="1" ht="11.25">
      <c r="A138" s="2437" t="s">
        <v>2174</v>
      </c>
      <c r="B138" s="2437" t="s">
        <v>14</v>
      </c>
      <c r="C138" s="2437" t="s">
        <v>2708</v>
      </c>
      <c r="D138" s="2437" t="s">
        <v>2709</v>
      </c>
      <c r="E138" s="2437" t="s">
        <v>2710</v>
      </c>
      <c r="F138" s="2437" t="s">
        <v>2183</v>
      </c>
      <c r="G138" s="2437" t="s">
        <v>2711</v>
      </c>
      <c r="H138" s="2437" t="s">
        <v>24</v>
      </c>
      <c r="I138" s="2437" t="s">
        <v>715</v>
      </c>
    </row>
    <row customHeight="1" ht="11.25">
      <c r="A139" s="2437" t="s">
        <v>2174</v>
      </c>
      <c r="B139" s="2437" t="s">
        <v>14</v>
      </c>
      <c r="C139" s="2437" t="s">
        <v>2712</v>
      </c>
      <c r="D139" s="2437" t="s">
        <v>2713</v>
      </c>
      <c r="E139" s="2437" t="s">
        <v>2714</v>
      </c>
      <c r="F139" s="2437" t="s">
        <v>2183</v>
      </c>
      <c r="G139" s="2437" t="s">
        <v>2715</v>
      </c>
      <c r="H139" s="2437" t="s">
        <v>24</v>
      </c>
      <c r="I139" s="2437" t="s">
        <v>715</v>
      </c>
    </row>
    <row customHeight="1" ht="11.25">
      <c r="A140" s="2437" t="s">
        <v>2174</v>
      </c>
      <c r="B140" s="2437" t="s">
        <v>14</v>
      </c>
      <c r="C140" s="2437" t="s">
        <v>2716</v>
      </c>
      <c r="D140" s="2437" t="s">
        <v>2717</v>
      </c>
      <c r="E140" s="2437" t="s">
        <v>2718</v>
      </c>
      <c r="F140" s="2437" t="s">
        <v>2187</v>
      </c>
      <c r="G140" s="2437" t="s">
        <v>2719</v>
      </c>
      <c r="H140" s="2437" t="s">
        <v>24</v>
      </c>
      <c r="I140" s="2437" t="s">
        <v>715</v>
      </c>
    </row>
    <row customHeight="1" ht="11.25">
      <c r="A141" s="2437" t="s">
        <v>2174</v>
      </c>
      <c r="B141" s="2437" t="s">
        <v>14</v>
      </c>
      <c r="C141" s="2437" t="s">
        <v>2720</v>
      </c>
      <c r="D141" s="2437" t="s">
        <v>2721</v>
      </c>
      <c r="E141" s="2437" t="s">
        <v>2722</v>
      </c>
      <c r="F141" s="2437" t="s">
        <v>2256</v>
      </c>
      <c r="G141" s="2437" t="s">
        <v>2723</v>
      </c>
      <c r="H141" s="2437" t="s">
        <v>2724</v>
      </c>
      <c r="I141" s="2437" t="s">
        <v>715</v>
      </c>
    </row>
    <row customHeight="1" ht="11.25">
      <c r="A142" s="2437" t="s">
        <v>2174</v>
      </c>
      <c r="B142" s="2437" t="s">
        <v>14</v>
      </c>
      <c r="C142" s="2437" t="s">
        <v>2725</v>
      </c>
      <c r="D142" s="2437" t="s">
        <v>2726</v>
      </c>
      <c r="E142" s="2437" t="s">
        <v>2727</v>
      </c>
      <c r="F142" s="2437" t="s">
        <v>2183</v>
      </c>
      <c r="G142" s="2437" t="s">
        <v>2728</v>
      </c>
      <c r="H142" s="2437" t="s">
        <v>24</v>
      </c>
      <c r="I142" s="2437" t="s">
        <v>715</v>
      </c>
    </row>
    <row customHeight="1" ht="11.25">
      <c r="A143" s="2437" t="s">
        <v>2174</v>
      </c>
      <c r="B143" s="2437" t="s">
        <v>14</v>
      </c>
      <c r="C143" s="2437" t="s">
        <v>2729</v>
      </c>
      <c r="D143" s="2437" t="s">
        <v>2730</v>
      </c>
      <c r="E143" s="2437" t="s">
        <v>2731</v>
      </c>
      <c r="F143" s="2437" t="s">
        <v>2187</v>
      </c>
      <c r="G143" s="2437" t="s">
        <v>24</v>
      </c>
      <c r="H143" s="2437" t="s">
        <v>24</v>
      </c>
      <c r="I143" s="2437" t="s">
        <v>715</v>
      </c>
    </row>
    <row customHeight="1" ht="11.25">
      <c r="A144" s="2437" t="s">
        <v>2174</v>
      </c>
      <c r="B144" s="2437" t="s">
        <v>14</v>
      </c>
      <c r="C144" s="2437" t="s">
        <v>2732</v>
      </c>
      <c r="D144" s="2437" t="s">
        <v>2733</v>
      </c>
      <c r="E144" s="2437" t="s">
        <v>2734</v>
      </c>
      <c r="F144" s="2437" t="s">
        <v>2183</v>
      </c>
      <c r="G144" s="2437" t="s">
        <v>2735</v>
      </c>
      <c r="H144" s="2437" t="s">
        <v>24</v>
      </c>
      <c r="I144" s="2437" t="s">
        <v>715</v>
      </c>
    </row>
    <row customHeight="1" ht="11.25">
      <c r="A145" s="2437" t="s">
        <v>2174</v>
      </c>
      <c r="B145" s="2437" t="s">
        <v>14</v>
      </c>
      <c r="C145" s="2437" t="s">
        <v>2736</v>
      </c>
      <c r="D145" s="2437" t="s">
        <v>2737</v>
      </c>
      <c r="E145" s="2437" t="s">
        <v>2738</v>
      </c>
      <c r="F145" s="2437" t="s">
        <v>2183</v>
      </c>
      <c r="G145" s="2437" t="s">
        <v>2739</v>
      </c>
      <c r="H145" s="2437" t="s">
        <v>24</v>
      </c>
      <c r="I145" s="2437" t="s">
        <v>715</v>
      </c>
    </row>
    <row customHeight="1" ht="11.25">
      <c r="A146" s="2437" t="s">
        <v>2174</v>
      </c>
      <c r="B146" s="2437" t="s">
        <v>14</v>
      </c>
      <c r="C146" s="2437" t="s">
        <v>2740</v>
      </c>
      <c r="D146" s="2437" t="s">
        <v>2741</v>
      </c>
      <c r="E146" s="2437" t="s">
        <v>2742</v>
      </c>
      <c r="F146" s="2437" t="s">
        <v>2183</v>
      </c>
      <c r="G146" s="2437" t="s">
        <v>2743</v>
      </c>
      <c r="H146" s="2437" t="s">
        <v>24</v>
      </c>
      <c r="I146" s="2437" t="s">
        <v>715</v>
      </c>
    </row>
    <row customHeight="1" ht="11.25">
      <c r="A147" s="2437" t="s">
        <v>2174</v>
      </c>
      <c r="B147" s="2437" t="s">
        <v>14</v>
      </c>
      <c r="C147" s="2437" t="s">
        <v>2744</v>
      </c>
      <c r="D147" s="2437" t="s">
        <v>2745</v>
      </c>
      <c r="E147" s="2437" t="s">
        <v>2746</v>
      </c>
      <c r="F147" s="2437" t="s">
        <v>2183</v>
      </c>
      <c r="G147" s="2437" t="s">
        <v>2747</v>
      </c>
      <c r="H147" s="2437" t="s">
        <v>24</v>
      </c>
      <c r="I147" s="2437" t="s">
        <v>715</v>
      </c>
    </row>
    <row customHeight="1" ht="11.25">
      <c r="A148" s="2437" t="s">
        <v>2174</v>
      </c>
      <c r="B148" s="2437" t="s">
        <v>14</v>
      </c>
      <c r="C148" s="2437" t="s">
        <v>2748</v>
      </c>
      <c r="D148" s="2437" t="s">
        <v>2749</v>
      </c>
      <c r="E148" s="2437" t="s">
        <v>2750</v>
      </c>
      <c r="F148" s="2437" t="s">
        <v>2187</v>
      </c>
      <c r="G148" s="2437" t="s">
        <v>2751</v>
      </c>
      <c r="H148" s="2437" t="s">
        <v>24</v>
      </c>
      <c r="I148" s="2437" t="s">
        <v>715</v>
      </c>
    </row>
    <row customHeight="1" ht="11.25">
      <c r="A149" s="2437" t="s">
        <v>2174</v>
      </c>
      <c r="B149" s="2437" t="s">
        <v>14</v>
      </c>
      <c r="C149" s="2437" t="s">
        <v>2752</v>
      </c>
      <c r="D149" s="2437" t="s">
        <v>2753</v>
      </c>
      <c r="E149" s="2437" t="s">
        <v>2754</v>
      </c>
      <c r="F149" s="2437" t="s">
        <v>2183</v>
      </c>
      <c r="G149" s="2437" t="s">
        <v>2755</v>
      </c>
      <c r="H149" s="2437" t="s">
        <v>24</v>
      </c>
      <c r="I149" s="2437" t="s">
        <v>715</v>
      </c>
    </row>
    <row customHeight="1" ht="11.25">
      <c r="A150" s="2437" t="s">
        <v>2174</v>
      </c>
      <c r="B150" s="2437" t="s">
        <v>14</v>
      </c>
      <c r="C150" s="2437" t="s">
        <v>2756</v>
      </c>
      <c r="D150" s="2437" t="s">
        <v>2757</v>
      </c>
      <c r="E150" s="2437" t="s">
        <v>2758</v>
      </c>
      <c r="F150" s="2437" t="s">
        <v>2216</v>
      </c>
      <c r="G150" s="2437" t="s">
        <v>2759</v>
      </c>
      <c r="H150" s="2437" t="s">
        <v>24</v>
      </c>
      <c r="I150" s="2437" t="s">
        <v>715</v>
      </c>
    </row>
    <row customHeight="1" ht="11.25">
      <c r="A151" s="2437" t="s">
        <v>2174</v>
      </c>
      <c r="B151" s="2437" t="s">
        <v>14</v>
      </c>
      <c r="C151" s="2437" t="s">
        <v>2760</v>
      </c>
      <c r="D151" s="2437" t="s">
        <v>2761</v>
      </c>
      <c r="E151" s="2437" t="s">
        <v>2762</v>
      </c>
      <c r="F151" s="2437" t="s">
        <v>2183</v>
      </c>
      <c r="G151" s="2437" t="s">
        <v>2518</v>
      </c>
      <c r="H151" s="2437" t="s">
        <v>24</v>
      </c>
      <c r="I151" s="2437" t="s">
        <v>715</v>
      </c>
    </row>
    <row customHeight="1" ht="11.25">
      <c r="A152" s="2437" t="s">
        <v>2174</v>
      </c>
      <c r="B152" s="2437" t="s">
        <v>14</v>
      </c>
      <c r="C152" s="2437" t="s">
        <v>2763</v>
      </c>
      <c r="D152" s="2437" t="s">
        <v>2764</v>
      </c>
      <c r="E152" s="2437" t="s">
        <v>2765</v>
      </c>
      <c r="F152" s="2437" t="s">
        <v>2183</v>
      </c>
      <c r="G152" s="2437" t="s">
        <v>2766</v>
      </c>
      <c r="H152" s="2437" t="s">
        <v>24</v>
      </c>
      <c r="I152" s="2437" t="s">
        <v>715</v>
      </c>
    </row>
    <row customHeight="1" ht="11.25">
      <c r="A153" s="2437" t="s">
        <v>2174</v>
      </c>
      <c r="B153" s="2437" t="s">
        <v>14</v>
      </c>
      <c r="C153" s="2437" t="s">
        <v>2767</v>
      </c>
      <c r="D153" s="2437" t="s">
        <v>2768</v>
      </c>
      <c r="E153" s="2437" t="s">
        <v>2769</v>
      </c>
      <c r="F153" s="2437" t="s">
        <v>2178</v>
      </c>
      <c r="G153" s="2437" t="s">
        <v>2770</v>
      </c>
      <c r="H153" s="2437" t="s">
        <v>24</v>
      </c>
      <c r="I153" s="2437" t="s">
        <v>715</v>
      </c>
    </row>
    <row customHeight="1" ht="11.25">
      <c r="A154" s="2437" t="s">
        <v>2174</v>
      </c>
      <c r="B154" s="2437" t="s">
        <v>14</v>
      </c>
      <c r="C154" s="2437" t="s">
        <v>2771</v>
      </c>
      <c r="D154" s="2437" t="s">
        <v>2772</v>
      </c>
      <c r="E154" s="2437" t="s">
        <v>2773</v>
      </c>
      <c r="F154" s="2437" t="s">
        <v>2187</v>
      </c>
      <c r="G154" s="2437" t="s">
        <v>2774</v>
      </c>
      <c r="H154" s="2437" t="s">
        <v>24</v>
      </c>
      <c r="I154" s="2437" t="s">
        <v>715</v>
      </c>
    </row>
    <row customHeight="1" ht="11.25">
      <c r="A155" s="2437" t="s">
        <v>2174</v>
      </c>
      <c r="B155" s="2437" t="s">
        <v>14</v>
      </c>
      <c r="C155" s="2437" t="s">
        <v>2775</v>
      </c>
      <c r="D155" s="2437" t="s">
        <v>2776</v>
      </c>
      <c r="E155" s="2437" t="s">
        <v>2777</v>
      </c>
      <c r="F155" s="2437" t="s">
        <v>2429</v>
      </c>
      <c r="G155" s="2437" t="s">
        <v>24</v>
      </c>
      <c r="H155" s="2437" t="s">
        <v>24</v>
      </c>
      <c r="I155" s="2437" t="s">
        <v>715</v>
      </c>
    </row>
    <row customHeight="1" ht="11.25">
      <c r="A156" s="2437" t="s">
        <v>2174</v>
      </c>
      <c r="B156" s="2437" t="s">
        <v>14</v>
      </c>
      <c r="C156" s="2437" t="s">
        <v>2778</v>
      </c>
      <c r="D156" s="2437" t="s">
        <v>2779</v>
      </c>
      <c r="E156" s="2437" t="s">
        <v>2780</v>
      </c>
      <c r="F156" s="2437" t="s">
        <v>2781</v>
      </c>
      <c r="G156" s="2437" t="s">
        <v>2782</v>
      </c>
      <c r="H156" s="2437" t="s">
        <v>24</v>
      </c>
      <c r="I156" s="2437" t="s">
        <v>715</v>
      </c>
    </row>
    <row customHeight="1" ht="11.25">
      <c r="A157" s="2437" t="s">
        <v>2174</v>
      </c>
      <c r="B157" s="2437" t="s">
        <v>14</v>
      </c>
      <c r="C157" s="2437" t="s">
        <v>2783</v>
      </c>
      <c r="D157" s="2437" t="s">
        <v>2784</v>
      </c>
      <c r="E157" s="2437" t="s">
        <v>2785</v>
      </c>
      <c r="F157" s="2437" t="s">
        <v>2187</v>
      </c>
      <c r="G157" s="2437" t="s">
        <v>2786</v>
      </c>
      <c r="H157" s="2437" t="s">
        <v>24</v>
      </c>
      <c r="I157" s="2437" t="s">
        <v>715</v>
      </c>
    </row>
    <row customHeight="1" ht="11.25">
      <c r="A158" s="2437" t="s">
        <v>2174</v>
      </c>
      <c r="B158" s="2437" t="s">
        <v>14</v>
      </c>
      <c r="C158" s="2437" t="s">
        <v>2787</v>
      </c>
      <c r="D158" s="2437" t="s">
        <v>2788</v>
      </c>
      <c r="E158" s="2437" t="s">
        <v>2789</v>
      </c>
      <c r="F158" s="2437" t="s">
        <v>2352</v>
      </c>
      <c r="G158" s="2437" t="s">
        <v>2790</v>
      </c>
      <c r="H158" s="2437" t="s">
        <v>24</v>
      </c>
      <c r="I158" s="2437" t="s">
        <v>715</v>
      </c>
    </row>
    <row customHeight="1" ht="11.25">
      <c r="A159" s="2437" t="s">
        <v>2174</v>
      </c>
      <c r="B159" s="2437" t="s">
        <v>14</v>
      </c>
      <c r="C159" s="2437" t="s">
        <v>2791</v>
      </c>
      <c r="D159" s="2437" t="s">
        <v>2792</v>
      </c>
      <c r="E159" s="2437" t="s">
        <v>2793</v>
      </c>
      <c r="F159" s="2437" t="s">
        <v>2794</v>
      </c>
      <c r="G159" s="2437" t="s">
        <v>2795</v>
      </c>
      <c r="H159" s="2437" t="s">
        <v>24</v>
      </c>
      <c r="I159" s="2437" t="s">
        <v>715</v>
      </c>
    </row>
    <row customHeight="1" ht="11.25">
      <c r="A160" s="2437" t="s">
        <v>2174</v>
      </c>
      <c r="B160" s="2437" t="s">
        <v>14</v>
      </c>
      <c r="C160" s="2437" t="s">
        <v>2796</v>
      </c>
      <c r="D160" s="2437" t="s">
        <v>2797</v>
      </c>
      <c r="E160" s="2437" t="s">
        <v>2798</v>
      </c>
      <c r="F160" s="2437" t="s">
        <v>2187</v>
      </c>
      <c r="G160" s="2437" t="s">
        <v>2799</v>
      </c>
      <c r="H160" s="2437" t="s">
        <v>24</v>
      </c>
      <c r="I160" s="2437" t="s">
        <v>715</v>
      </c>
    </row>
    <row customHeight="1" ht="11.25">
      <c r="A161" s="2437" t="s">
        <v>2174</v>
      </c>
      <c r="B161" s="2437" t="s">
        <v>14</v>
      </c>
      <c r="C161" s="2437" t="s">
        <v>2800</v>
      </c>
      <c r="D161" s="2437" t="s">
        <v>2801</v>
      </c>
      <c r="E161" s="2437" t="s">
        <v>2802</v>
      </c>
      <c r="F161" s="2437" t="s">
        <v>2781</v>
      </c>
      <c r="G161" s="2437" t="s">
        <v>2803</v>
      </c>
      <c r="H161" s="2437" t="s">
        <v>24</v>
      </c>
      <c r="I161" s="2437" t="s">
        <v>715</v>
      </c>
    </row>
    <row customHeight="1" ht="11.25">
      <c r="A162" s="2437" t="s">
        <v>2174</v>
      </c>
      <c r="B162" s="2437" t="s">
        <v>14</v>
      </c>
      <c r="C162" s="2437" t="s">
        <v>2804</v>
      </c>
      <c r="D162" s="2437" t="s">
        <v>2805</v>
      </c>
      <c r="E162" s="2437" t="s">
        <v>2806</v>
      </c>
      <c r="F162" s="2437" t="s">
        <v>2187</v>
      </c>
      <c r="G162" s="2437" t="s">
        <v>2807</v>
      </c>
      <c r="H162" s="2437" t="s">
        <v>24</v>
      </c>
      <c r="I162" s="2437" t="s">
        <v>715</v>
      </c>
    </row>
    <row customHeight="1" ht="11.25">
      <c r="A163" s="2437" t="s">
        <v>2174</v>
      </c>
      <c r="B163" s="2437" t="s">
        <v>14</v>
      </c>
      <c r="C163" s="2437" t="s">
        <v>2808</v>
      </c>
      <c r="D163" s="2437" t="s">
        <v>2809</v>
      </c>
      <c r="E163" s="2437" t="s">
        <v>2810</v>
      </c>
      <c r="F163" s="2437" t="s">
        <v>2187</v>
      </c>
      <c r="G163" s="2437" t="s">
        <v>2811</v>
      </c>
      <c r="H163" s="2437" t="s">
        <v>24</v>
      </c>
      <c r="I163" s="2437" t="s">
        <v>715</v>
      </c>
    </row>
    <row customHeight="1" ht="11.25">
      <c r="A164" s="2437" t="s">
        <v>2174</v>
      </c>
      <c r="B164" s="2437" t="s">
        <v>14</v>
      </c>
      <c r="C164" s="2437" t="s">
        <v>2812</v>
      </c>
      <c r="D164" s="2437" t="s">
        <v>2813</v>
      </c>
      <c r="E164" s="2437" t="s">
        <v>2814</v>
      </c>
      <c r="F164" s="2437" t="s">
        <v>2183</v>
      </c>
      <c r="G164" s="2437" t="s">
        <v>2815</v>
      </c>
      <c r="H164" s="2437" t="s">
        <v>24</v>
      </c>
      <c r="I164" s="2437" t="s">
        <v>715</v>
      </c>
    </row>
    <row customHeight="1" ht="11.25">
      <c r="A165" s="2437" t="s">
        <v>2174</v>
      </c>
      <c r="B165" s="2437" t="s">
        <v>14</v>
      </c>
      <c r="C165" s="2437" t="s">
        <v>2816</v>
      </c>
      <c r="D165" s="2437" t="s">
        <v>2817</v>
      </c>
      <c r="E165" s="2437" t="s">
        <v>2818</v>
      </c>
      <c r="F165" s="2437" t="s">
        <v>2183</v>
      </c>
      <c r="G165" s="2437" t="s">
        <v>2819</v>
      </c>
      <c r="H165" s="2437" t="s">
        <v>24</v>
      </c>
      <c r="I165" s="2437" t="s">
        <v>715</v>
      </c>
    </row>
    <row customHeight="1" ht="11.25">
      <c r="A166" s="2437" t="s">
        <v>2174</v>
      </c>
      <c r="B166" s="2437" t="s">
        <v>14</v>
      </c>
      <c r="C166" s="2437" t="s">
        <v>2820</v>
      </c>
      <c r="D166" s="2437" t="s">
        <v>2821</v>
      </c>
      <c r="E166" s="2437" t="s">
        <v>2822</v>
      </c>
      <c r="F166" s="2437" t="s">
        <v>2183</v>
      </c>
      <c r="G166" s="2437" t="s">
        <v>2823</v>
      </c>
      <c r="H166" s="2437" t="s">
        <v>24</v>
      </c>
      <c r="I166" s="2437" t="s">
        <v>715</v>
      </c>
    </row>
    <row customHeight="1" ht="11.25">
      <c r="A167" s="2437" t="s">
        <v>2174</v>
      </c>
      <c r="B167" s="2437" t="s">
        <v>14</v>
      </c>
      <c r="C167" s="2437" t="s">
        <v>2824</v>
      </c>
      <c r="D167" s="2437" t="s">
        <v>2825</v>
      </c>
      <c r="E167" s="2437" t="s">
        <v>2826</v>
      </c>
      <c r="F167" s="2437" t="s">
        <v>2183</v>
      </c>
      <c r="G167" s="2437" t="s">
        <v>2827</v>
      </c>
      <c r="H167" s="2437" t="s">
        <v>24</v>
      </c>
      <c r="I167" s="2437" t="s">
        <v>715</v>
      </c>
    </row>
    <row customHeight="1" ht="11.25">
      <c r="A168" s="2437" t="s">
        <v>2174</v>
      </c>
      <c r="B168" s="2437" t="s">
        <v>14</v>
      </c>
      <c r="C168" s="2437" t="s">
        <v>2828</v>
      </c>
      <c r="D168" s="2437" t="s">
        <v>2829</v>
      </c>
      <c r="E168" s="2437" t="s">
        <v>2830</v>
      </c>
      <c r="F168" s="2437" t="s">
        <v>2502</v>
      </c>
      <c r="G168" s="2437" t="s">
        <v>2831</v>
      </c>
      <c r="H168" s="2437" t="s">
        <v>24</v>
      </c>
      <c r="I168" s="2437" t="s">
        <v>715</v>
      </c>
    </row>
    <row customHeight="1" ht="11.25">
      <c r="A169" s="2437" t="s">
        <v>2174</v>
      </c>
      <c r="B169" s="2437" t="s">
        <v>14</v>
      </c>
      <c r="C169" s="2437" t="s">
        <v>2832</v>
      </c>
      <c r="D169" s="2437" t="s">
        <v>2833</v>
      </c>
      <c r="E169" s="2437" t="s">
        <v>2834</v>
      </c>
      <c r="F169" s="2437" t="s">
        <v>2183</v>
      </c>
      <c r="G169" s="2437" t="s">
        <v>2835</v>
      </c>
      <c r="H169" s="2437" t="s">
        <v>24</v>
      </c>
      <c r="I169" s="2437" t="s">
        <v>715</v>
      </c>
    </row>
    <row customHeight="1" ht="11.25">
      <c r="A170" s="2437" t="s">
        <v>2174</v>
      </c>
      <c r="B170" s="2437" t="s">
        <v>14</v>
      </c>
      <c r="C170" s="2437" t="s">
        <v>2836</v>
      </c>
      <c r="D170" s="2437" t="s">
        <v>2837</v>
      </c>
      <c r="E170" s="2437" t="s">
        <v>2838</v>
      </c>
      <c r="F170" s="2437" t="s">
        <v>2183</v>
      </c>
      <c r="G170" s="2437" t="s">
        <v>2839</v>
      </c>
      <c r="H170" s="2437" t="s">
        <v>24</v>
      </c>
      <c r="I170" s="2437" t="s">
        <v>715</v>
      </c>
    </row>
    <row customHeight="1" ht="11.25">
      <c r="A171" s="2437" t="s">
        <v>2174</v>
      </c>
      <c r="B171" s="2437" t="s">
        <v>14</v>
      </c>
      <c r="C171" s="2437" t="s">
        <v>2840</v>
      </c>
      <c r="D171" s="2437" t="s">
        <v>2841</v>
      </c>
      <c r="E171" s="2437" t="s">
        <v>2842</v>
      </c>
      <c r="F171" s="2437" t="s">
        <v>2216</v>
      </c>
      <c r="G171" s="2437" t="s">
        <v>2843</v>
      </c>
      <c r="H171" s="2437" t="s">
        <v>24</v>
      </c>
      <c r="I171" s="2437" t="s">
        <v>715</v>
      </c>
    </row>
    <row customHeight="1" ht="11.25">
      <c r="A172" s="2437" t="s">
        <v>2174</v>
      </c>
      <c r="B172" s="2437" t="s">
        <v>14</v>
      </c>
      <c r="C172" s="2437" t="s">
        <v>2844</v>
      </c>
      <c r="D172" s="2437" t="s">
        <v>2845</v>
      </c>
      <c r="E172" s="2437" t="s">
        <v>2846</v>
      </c>
      <c r="F172" s="2437" t="s">
        <v>2183</v>
      </c>
      <c r="G172" s="2437" t="s">
        <v>2847</v>
      </c>
      <c r="H172" s="2437" t="s">
        <v>24</v>
      </c>
      <c r="I172" s="2437" t="s">
        <v>715</v>
      </c>
    </row>
    <row customHeight="1" ht="11.25">
      <c r="A173" s="2437" t="s">
        <v>2174</v>
      </c>
      <c r="B173" s="2437" t="s">
        <v>14</v>
      </c>
      <c r="C173" s="2437" t="s">
        <v>2848</v>
      </c>
      <c r="D173" s="2437" t="s">
        <v>2849</v>
      </c>
      <c r="E173" s="2437" t="s">
        <v>2850</v>
      </c>
      <c r="F173" s="2437" t="s">
        <v>2851</v>
      </c>
      <c r="G173" s="2437" t="s">
        <v>2852</v>
      </c>
      <c r="H173" s="2437" t="s">
        <v>24</v>
      </c>
      <c r="I173" s="2437" t="s">
        <v>715</v>
      </c>
    </row>
    <row customHeight="1" ht="11.25">
      <c r="A174" s="2437" t="s">
        <v>2174</v>
      </c>
      <c r="B174" s="2437" t="s">
        <v>14</v>
      </c>
      <c r="C174" s="2437" t="s">
        <v>2853</v>
      </c>
      <c r="D174" s="2437" t="s">
        <v>2854</v>
      </c>
      <c r="E174" s="2437" t="s">
        <v>2855</v>
      </c>
      <c r="F174" s="2437" t="s">
        <v>2856</v>
      </c>
      <c r="G174" s="2437" t="s">
        <v>24</v>
      </c>
      <c r="H174" s="2437" t="s">
        <v>24</v>
      </c>
      <c r="I174" s="2437" t="s">
        <v>715</v>
      </c>
    </row>
    <row customHeight="1" ht="11.25">
      <c r="A175" s="2437" t="s">
        <v>2174</v>
      </c>
      <c r="B175" s="2437" t="s">
        <v>14</v>
      </c>
      <c r="C175" s="2437" t="s">
        <v>2857</v>
      </c>
      <c r="D175" s="2437" t="s">
        <v>2858</v>
      </c>
      <c r="E175" s="2437" t="s">
        <v>2859</v>
      </c>
      <c r="F175" s="2437" t="s">
        <v>2183</v>
      </c>
      <c r="G175" s="2437" t="s">
        <v>2860</v>
      </c>
      <c r="H175" s="2437" t="s">
        <v>24</v>
      </c>
      <c r="I175" s="2437" t="s">
        <v>715</v>
      </c>
    </row>
    <row customHeight="1" ht="11.25">
      <c r="A176" s="2437" t="s">
        <v>2174</v>
      </c>
      <c r="B176" s="2437" t="s">
        <v>14</v>
      </c>
      <c r="C176" s="2437" t="s">
        <v>2861</v>
      </c>
      <c r="D176" s="2437" t="s">
        <v>2862</v>
      </c>
      <c r="E176" s="2437" t="s">
        <v>2863</v>
      </c>
      <c r="F176" s="2437" t="s">
        <v>2864</v>
      </c>
      <c r="G176" s="2437" t="s">
        <v>2865</v>
      </c>
      <c r="H176" s="2437" t="s">
        <v>24</v>
      </c>
      <c r="I176" s="2437" t="s">
        <v>715</v>
      </c>
    </row>
    <row customHeight="1" ht="11.25">
      <c r="A177" s="2437" t="s">
        <v>2174</v>
      </c>
      <c r="B177" s="2437" t="s">
        <v>14</v>
      </c>
      <c r="C177" s="2437" t="s">
        <v>2189</v>
      </c>
      <c r="D177" s="2437" t="s">
        <v>2190</v>
      </c>
      <c r="E177" s="2437" t="s">
        <v>2191</v>
      </c>
      <c r="F177" s="2437" t="s">
        <v>2192</v>
      </c>
      <c r="G177" s="2437" t="s">
        <v>24</v>
      </c>
      <c r="H177" s="2437" t="s">
        <v>24</v>
      </c>
      <c r="I177" s="2437" t="s">
        <v>799</v>
      </c>
    </row>
    <row customHeight="1" ht="11.25">
      <c r="A178" s="2437" t="s">
        <v>2174</v>
      </c>
      <c r="B178" s="2437" t="s">
        <v>14</v>
      </c>
      <c r="C178" s="2437" t="s">
        <v>2195</v>
      </c>
      <c r="D178" s="2437" t="s">
        <v>2196</v>
      </c>
      <c r="E178" s="2437" t="s">
        <v>2197</v>
      </c>
      <c r="F178" s="2437" t="s">
        <v>2183</v>
      </c>
      <c r="G178" s="2437" t="s">
        <v>2198</v>
      </c>
      <c r="H178" s="2437" t="s">
        <v>24</v>
      </c>
      <c r="I178" s="2437" t="s">
        <v>799</v>
      </c>
    </row>
    <row customHeight="1" ht="11.25">
      <c r="A179" s="2437" t="s">
        <v>2174</v>
      </c>
      <c r="B179" s="2437" t="s">
        <v>14</v>
      </c>
      <c r="C179" s="2437" t="s">
        <v>2213</v>
      </c>
      <c r="D179" s="2437" t="s">
        <v>2214</v>
      </c>
      <c r="E179" s="2437" t="s">
        <v>2215</v>
      </c>
      <c r="F179" s="2437" t="s">
        <v>2216</v>
      </c>
      <c r="G179" s="2437" t="s">
        <v>2217</v>
      </c>
      <c r="H179" s="2437" t="s">
        <v>24</v>
      </c>
      <c r="I179" s="2437" t="s">
        <v>799</v>
      </c>
    </row>
    <row customHeight="1" ht="11.25">
      <c r="A180" s="2437" t="s">
        <v>2174</v>
      </c>
      <c r="B180" s="2437" t="s">
        <v>14</v>
      </c>
      <c r="C180" s="2437" t="s">
        <v>2227</v>
      </c>
      <c r="D180" s="2437" t="s">
        <v>2228</v>
      </c>
      <c r="E180" s="2437" t="s">
        <v>2229</v>
      </c>
      <c r="F180" s="2437" t="s">
        <v>2183</v>
      </c>
      <c r="G180" s="2437" t="s">
        <v>2230</v>
      </c>
      <c r="H180" s="2437" t="s">
        <v>24</v>
      </c>
      <c r="I180" s="2437" t="s">
        <v>799</v>
      </c>
    </row>
    <row customHeight="1" ht="11.25">
      <c r="A181" s="2437" t="s">
        <v>2174</v>
      </c>
      <c r="B181" s="2437" t="s">
        <v>14</v>
      </c>
      <c r="C181" s="2437" t="s">
        <v>2235</v>
      </c>
      <c r="D181" s="2437" t="s">
        <v>2236</v>
      </c>
      <c r="E181" s="2437" t="s">
        <v>2237</v>
      </c>
      <c r="F181" s="2437" t="s">
        <v>2183</v>
      </c>
      <c r="G181" s="2437" t="s">
        <v>2238</v>
      </c>
      <c r="H181" s="2437" t="s">
        <v>24</v>
      </c>
      <c r="I181" s="2437" t="s">
        <v>799</v>
      </c>
    </row>
    <row customHeight="1" ht="11.25">
      <c r="A182" s="2437" t="s">
        <v>2174</v>
      </c>
      <c r="B182" s="2437" t="s">
        <v>14</v>
      </c>
      <c r="C182" s="2437" t="s">
        <v>2242</v>
      </c>
      <c r="D182" s="2437" t="s">
        <v>45</v>
      </c>
      <c r="E182" s="2437" t="s">
        <v>48</v>
      </c>
      <c r="F182" s="2437" t="s">
        <v>50</v>
      </c>
      <c r="G182" s="2437" t="s">
        <v>24</v>
      </c>
      <c r="H182" s="2437" t="s">
        <v>24</v>
      </c>
      <c r="I182" s="2437" t="s">
        <v>799</v>
      </c>
    </row>
    <row customHeight="1" ht="11.25">
      <c r="A183" s="2437" t="s">
        <v>2174</v>
      </c>
      <c r="B183" s="2437" t="s">
        <v>14</v>
      </c>
      <c r="C183" s="2437" t="s">
        <v>24</v>
      </c>
      <c r="D183" s="2437" t="s">
        <v>2251</v>
      </c>
      <c r="E183" s="2437" t="s">
        <v>2252</v>
      </c>
      <c r="F183" s="2437" t="s">
        <v>2183</v>
      </c>
      <c r="G183" s="2437" t="s">
        <v>24</v>
      </c>
      <c r="H183" s="2437" t="s">
        <v>24</v>
      </c>
      <c r="I183" s="2437" t="s">
        <v>799</v>
      </c>
    </row>
    <row customHeight="1" ht="11.25">
      <c r="A184" s="2437" t="s">
        <v>2174</v>
      </c>
      <c r="B184" s="2437" t="s">
        <v>14</v>
      </c>
      <c r="C184" s="2437" t="s">
        <v>2267</v>
      </c>
      <c r="D184" s="2437" t="s">
        <v>2268</v>
      </c>
      <c r="E184" s="2437" t="s">
        <v>2269</v>
      </c>
      <c r="F184" s="2437" t="s">
        <v>2270</v>
      </c>
      <c r="G184" s="2437" t="s">
        <v>2271</v>
      </c>
      <c r="H184" s="2437" t="s">
        <v>24</v>
      </c>
      <c r="I184" s="2437" t="s">
        <v>799</v>
      </c>
    </row>
    <row customHeight="1" ht="11.25">
      <c r="A185" s="2437" t="s">
        <v>2174</v>
      </c>
      <c r="B185" s="2437" t="s">
        <v>14</v>
      </c>
      <c r="C185" s="2437" t="s">
        <v>2272</v>
      </c>
      <c r="D185" s="2437" t="s">
        <v>2273</v>
      </c>
      <c r="E185" s="2437" t="s">
        <v>2274</v>
      </c>
      <c r="F185" s="2437" t="s">
        <v>2275</v>
      </c>
      <c r="G185" s="2437" t="s">
        <v>24</v>
      </c>
      <c r="H185" s="2437" t="s">
        <v>24</v>
      </c>
      <c r="I185" s="2437" t="s">
        <v>799</v>
      </c>
    </row>
    <row customHeight="1" ht="11.25">
      <c r="A186" s="2437" t="s">
        <v>2174</v>
      </c>
      <c r="B186" s="2437" t="s">
        <v>14</v>
      </c>
      <c r="C186" s="2437" t="s">
        <v>2281</v>
      </c>
      <c r="D186" s="2437" t="s">
        <v>2282</v>
      </c>
      <c r="E186" s="2437" t="s">
        <v>2283</v>
      </c>
      <c r="F186" s="2437" t="s">
        <v>2178</v>
      </c>
      <c r="G186" s="2437" t="s">
        <v>2179</v>
      </c>
      <c r="H186" s="2437" t="s">
        <v>24</v>
      </c>
      <c r="I186" s="2437" t="s">
        <v>799</v>
      </c>
    </row>
    <row customHeight="1" ht="11.25">
      <c r="A187" s="2437" t="s">
        <v>2174</v>
      </c>
      <c r="B187" s="2437" t="s">
        <v>14</v>
      </c>
      <c r="C187" s="2437" t="s">
        <v>2284</v>
      </c>
      <c r="D187" s="2437" t="s">
        <v>2285</v>
      </c>
      <c r="E187" s="2437" t="s">
        <v>2286</v>
      </c>
      <c r="F187" s="2437" t="s">
        <v>2287</v>
      </c>
      <c r="G187" s="2437" t="s">
        <v>24</v>
      </c>
      <c r="H187" s="2437" t="s">
        <v>24</v>
      </c>
      <c r="I187" s="2437" t="s">
        <v>799</v>
      </c>
    </row>
    <row customHeight="1" ht="11.25">
      <c r="A188" s="2437" t="s">
        <v>2174</v>
      </c>
      <c r="B188" s="2437" t="s">
        <v>14</v>
      </c>
      <c r="C188" s="2437" t="s">
        <v>2326</v>
      </c>
      <c r="D188" s="2437" t="s">
        <v>2327</v>
      </c>
      <c r="E188" s="2437" t="s">
        <v>2328</v>
      </c>
      <c r="F188" s="2437" t="s">
        <v>2187</v>
      </c>
      <c r="G188" s="2437" t="s">
        <v>2329</v>
      </c>
      <c r="H188" s="2437" t="s">
        <v>24</v>
      </c>
      <c r="I188" s="2437" t="s">
        <v>799</v>
      </c>
    </row>
    <row customHeight="1" ht="11.25">
      <c r="A189" s="2437" t="s">
        <v>2174</v>
      </c>
      <c r="B189" s="2437" t="s">
        <v>14</v>
      </c>
      <c r="C189" s="2437" t="s">
        <v>2341</v>
      </c>
      <c r="D189" s="2437" t="s">
        <v>2342</v>
      </c>
      <c r="E189" s="2437" t="s">
        <v>2343</v>
      </c>
      <c r="F189" s="2437" t="s">
        <v>2178</v>
      </c>
      <c r="G189" s="2437" t="s">
        <v>2344</v>
      </c>
      <c r="H189" s="2437" t="s">
        <v>24</v>
      </c>
      <c r="I189" s="2437" t="s">
        <v>799</v>
      </c>
    </row>
    <row customHeight="1" ht="11.25">
      <c r="A190" s="2437" t="s">
        <v>2174</v>
      </c>
      <c r="B190" s="2437" t="s">
        <v>14</v>
      </c>
      <c r="C190" s="2437" t="s">
        <v>2381</v>
      </c>
      <c r="D190" s="2437" t="s">
        <v>2382</v>
      </c>
      <c r="E190" s="2437" t="s">
        <v>2383</v>
      </c>
      <c r="F190" s="2437" t="s">
        <v>2187</v>
      </c>
      <c r="G190" s="2437" t="s">
        <v>2384</v>
      </c>
      <c r="H190" s="2437" t="s">
        <v>24</v>
      </c>
      <c r="I190" s="2437" t="s">
        <v>799</v>
      </c>
    </row>
    <row customHeight="1" ht="11.25">
      <c r="A191" s="2437" t="s">
        <v>2174</v>
      </c>
      <c r="B191" s="2437" t="s">
        <v>14</v>
      </c>
      <c r="C191" s="2437" t="s">
        <v>2393</v>
      </c>
      <c r="D191" s="2437" t="s">
        <v>2394</v>
      </c>
      <c r="E191" s="2437" t="s">
        <v>2395</v>
      </c>
      <c r="F191" s="2437" t="s">
        <v>2372</v>
      </c>
      <c r="G191" s="2437" t="s">
        <v>24</v>
      </c>
      <c r="H191" s="2437" t="s">
        <v>24</v>
      </c>
      <c r="I191" s="2437" t="s">
        <v>799</v>
      </c>
    </row>
    <row customHeight="1" ht="11.25">
      <c r="A192" s="2437" t="s">
        <v>2174</v>
      </c>
      <c r="B192" s="2437" t="s">
        <v>14</v>
      </c>
      <c r="C192" s="2437" t="s">
        <v>2401</v>
      </c>
      <c r="D192" s="2437" t="s">
        <v>2402</v>
      </c>
      <c r="E192" s="2437" t="s">
        <v>2403</v>
      </c>
      <c r="F192" s="2437" t="s">
        <v>2187</v>
      </c>
      <c r="G192" s="2437" t="s">
        <v>2404</v>
      </c>
      <c r="H192" s="2437" t="s">
        <v>24</v>
      </c>
      <c r="I192" s="2437" t="s">
        <v>799</v>
      </c>
    </row>
    <row customHeight="1" ht="11.25">
      <c r="A193" s="2437" t="s">
        <v>2174</v>
      </c>
      <c r="B193" s="2437" t="s">
        <v>14</v>
      </c>
      <c r="C193" s="2437" t="s">
        <v>2415</v>
      </c>
      <c r="D193" s="2437" t="s">
        <v>2416</v>
      </c>
      <c r="E193" s="2437" t="s">
        <v>2417</v>
      </c>
      <c r="F193" s="2437" t="s">
        <v>2187</v>
      </c>
      <c r="G193" s="2437" t="s">
        <v>2418</v>
      </c>
      <c r="H193" s="2437" t="s">
        <v>24</v>
      </c>
      <c r="I193" s="2437" t="s">
        <v>799</v>
      </c>
    </row>
    <row customHeight="1" ht="11.25">
      <c r="A194" s="2437" t="s">
        <v>2174</v>
      </c>
      <c r="B194" s="2437" t="s">
        <v>14</v>
      </c>
      <c r="C194" s="2437" t="s">
        <v>2426</v>
      </c>
      <c r="D194" s="2437" t="s">
        <v>2427</v>
      </c>
      <c r="E194" s="2437" t="s">
        <v>2428</v>
      </c>
      <c r="F194" s="2437" t="s">
        <v>2429</v>
      </c>
      <c r="G194" s="2437" t="s">
        <v>2430</v>
      </c>
      <c r="H194" s="2437" t="s">
        <v>24</v>
      </c>
      <c r="I194" s="2437" t="s">
        <v>799</v>
      </c>
    </row>
    <row customHeight="1" ht="11.25">
      <c r="A195" s="2437" t="s">
        <v>2174</v>
      </c>
      <c r="B195" s="2437" t="s">
        <v>14</v>
      </c>
      <c r="C195" s="2437" t="s">
        <v>2434</v>
      </c>
      <c r="D195" s="2437" t="s">
        <v>2435</v>
      </c>
      <c r="E195" s="2437" t="s">
        <v>2436</v>
      </c>
      <c r="F195" s="2437" t="s">
        <v>2437</v>
      </c>
      <c r="G195" s="2437" t="s">
        <v>2438</v>
      </c>
      <c r="H195" s="2437" t="s">
        <v>24</v>
      </c>
      <c r="I195" s="2437" t="s">
        <v>799</v>
      </c>
    </row>
    <row customHeight="1" ht="11.25">
      <c r="A196" s="2437" t="s">
        <v>2174</v>
      </c>
      <c r="B196" s="2437" t="s">
        <v>14</v>
      </c>
      <c r="C196" s="2437" t="s">
        <v>2457</v>
      </c>
      <c r="D196" s="2437" t="s">
        <v>2458</v>
      </c>
      <c r="E196" s="2437" t="s">
        <v>2459</v>
      </c>
      <c r="F196" s="2437" t="s">
        <v>2287</v>
      </c>
      <c r="G196" s="2437" t="s">
        <v>2460</v>
      </c>
      <c r="H196" s="2437" t="s">
        <v>24</v>
      </c>
      <c r="I196" s="2437" t="s">
        <v>799</v>
      </c>
    </row>
    <row customHeight="1" ht="11.25">
      <c r="A197" s="2437" t="s">
        <v>2174</v>
      </c>
      <c r="B197" s="2437" t="s">
        <v>14</v>
      </c>
      <c r="C197" s="2437" t="s">
        <v>2461</v>
      </c>
      <c r="D197" s="2437" t="s">
        <v>2462</v>
      </c>
      <c r="E197" s="2437" t="s">
        <v>2463</v>
      </c>
      <c r="F197" s="2437" t="s">
        <v>2287</v>
      </c>
      <c r="G197" s="2437" t="s">
        <v>2460</v>
      </c>
      <c r="H197" s="2437" t="s">
        <v>24</v>
      </c>
      <c r="I197" s="2437" t="s">
        <v>799</v>
      </c>
    </row>
    <row customHeight="1" ht="11.25">
      <c r="A198" s="2437" t="s">
        <v>2174</v>
      </c>
      <c r="B198" s="2437" t="s">
        <v>14</v>
      </c>
      <c r="C198" s="2437" t="s">
        <v>2464</v>
      </c>
      <c r="D198" s="2437" t="s">
        <v>2465</v>
      </c>
      <c r="E198" s="2437" t="s">
        <v>2466</v>
      </c>
      <c r="F198" s="2437" t="s">
        <v>2287</v>
      </c>
      <c r="G198" s="2437" t="s">
        <v>24</v>
      </c>
      <c r="H198" s="2437" t="s">
        <v>24</v>
      </c>
      <c r="I198" s="2437" t="s">
        <v>799</v>
      </c>
    </row>
    <row customHeight="1" ht="11.25">
      <c r="A199" s="2437" t="s">
        <v>2174</v>
      </c>
      <c r="B199" s="2437" t="s">
        <v>14</v>
      </c>
      <c r="C199" s="2437" t="s">
        <v>2475</v>
      </c>
      <c r="D199" s="2437" t="s">
        <v>2476</v>
      </c>
      <c r="E199" s="2437" t="s">
        <v>2477</v>
      </c>
      <c r="F199" s="2437" t="s">
        <v>2308</v>
      </c>
      <c r="G199" s="2437" t="s">
        <v>2478</v>
      </c>
      <c r="H199" s="2437" t="s">
        <v>24</v>
      </c>
      <c r="I199" s="2437" t="s">
        <v>799</v>
      </c>
    </row>
    <row customHeight="1" ht="11.25">
      <c r="A200" s="2437" t="s">
        <v>2174</v>
      </c>
      <c r="B200" s="2437" t="s">
        <v>14</v>
      </c>
      <c r="C200" s="2437" t="s">
        <v>2492</v>
      </c>
      <c r="D200" s="2437" t="s">
        <v>2493</v>
      </c>
      <c r="E200" s="2437" t="s">
        <v>2494</v>
      </c>
      <c r="F200" s="2437" t="s">
        <v>2216</v>
      </c>
      <c r="G200" s="2437" t="s">
        <v>2221</v>
      </c>
      <c r="H200" s="2437" t="s">
        <v>24</v>
      </c>
      <c r="I200" s="2437" t="s">
        <v>799</v>
      </c>
    </row>
    <row customHeight="1" ht="11.25">
      <c r="A201" s="2437" t="s">
        <v>2174</v>
      </c>
      <c r="B201" s="2437" t="s">
        <v>14</v>
      </c>
      <c r="C201" s="2437" t="s">
        <v>2495</v>
      </c>
      <c r="D201" s="2437" t="s">
        <v>2496</v>
      </c>
      <c r="E201" s="2437" t="s">
        <v>2497</v>
      </c>
      <c r="F201" s="2437" t="s">
        <v>2225</v>
      </c>
      <c r="G201" s="2437" t="s">
        <v>2498</v>
      </c>
      <c r="H201" s="2437" t="s">
        <v>24</v>
      </c>
      <c r="I201" s="2437" t="s">
        <v>799</v>
      </c>
    </row>
    <row customHeight="1" ht="11.25">
      <c r="A202" s="2437" t="s">
        <v>2174</v>
      </c>
      <c r="B202" s="2437" t="s">
        <v>14</v>
      </c>
      <c r="C202" s="2437" t="s">
        <v>2499</v>
      </c>
      <c r="D202" s="2437" t="s">
        <v>2500</v>
      </c>
      <c r="E202" s="2437" t="s">
        <v>2501</v>
      </c>
      <c r="F202" s="2437" t="s">
        <v>2502</v>
      </c>
      <c r="G202" s="2437" t="s">
        <v>2503</v>
      </c>
      <c r="H202" s="2437" t="s">
        <v>24</v>
      </c>
      <c r="I202" s="2437" t="s">
        <v>799</v>
      </c>
    </row>
    <row customHeight="1" ht="11.25">
      <c r="A203" s="2437" t="s">
        <v>2174</v>
      </c>
      <c r="B203" s="2437" t="s">
        <v>14</v>
      </c>
      <c r="C203" s="2437" t="s">
        <v>2504</v>
      </c>
      <c r="D203" s="2437" t="s">
        <v>2505</v>
      </c>
      <c r="E203" s="2437" t="s">
        <v>2506</v>
      </c>
      <c r="F203" s="2437" t="s">
        <v>2502</v>
      </c>
      <c r="G203" s="2437" t="s">
        <v>2507</v>
      </c>
      <c r="H203" s="2437" t="s">
        <v>24</v>
      </c>
      <c r="I203" s="2437" t="s">
        <v>799</v>
      </c>
    </row>
    <row customHeight="1" ht="11.25">
      <c r="A204" s="2437" t="s">
        <v>2174</v>
      </c>
      <c r="B204" s="2437" t="s">
        <v>14</v>
      </c>
      <c r="C204" s="2437" t="s">
        <v>2508</v>
      </c>
      <c r="D204" s="2437" t="s">
        <v>2509</v>
      </c>
      <c r="E204" s="2437" t="s">
        <v>2510</v>
      </c>
      <c r="F204" s="2437" t="s">
        <v>2287</v>
      </c>
      <c r="G204" s="2437" t="s">
        <v>2511</v>
      </c>
      <c r="H204" s="2437" t="s">
        <v>24</v>
      </c>
      <c r="I204" s="2437" t="s">
        <v>799</v>
      </c>
    </row>
    <row customHeight="1" ht="11.25">
      <c r="A205" s="2437" t="s">
        <v>2174</v>
      </c>
      <c r="B205" s="2437" t="s">
        <v>14</v>
      </c>
      <c r="C205" s="2437" t="s">
        <v>2512</v>
      </c>
      <c r="D205" s="2437" t="s">
        <v>2513</v>
      </c>
      <c r="E205" s="2437" t="s">
        <v>2514</v>
      </c>
      <c r="F205" s="2437" t="s">
        <v>2287</v>
      </c>
      <c r="G205" s="2437" t="s">
        <v>24</v>
      </c>
      <c r="H205" s="2437" t="s">
        <v>24</v>
      </c>
      <c r="I205" s="2437" t="s">
        <v>799</v>
      </c>
    </row>
    <row customHeight="1" ht="11.25">
      <c r="A206" s="2437" t="s">
        <v>2174</v>
      </c>
      <c r="B206" s="2437" t="s">
        <v>14</v>
      </c>
      <c r="C206" s="2437" t="s">
        <v>2523</v>
      </c>
      <c r="D206" s="2437" t="s">
        <v>2524</v>
      </c>
      <c r="E206" s="2437" t="s">
        <v>2525</v>
      </c>
      <c r="F206" s="2437" t="s">
        <v>2187</v>
      </c>
      <c r="G206" s="2437" t="s">
        <v>2526</v>
      </c>
      <c r="H206" s="2437" t="s">
        <v>24</v>
      </c>
      <c r="I206" s="2437" t="s">
        <v>799</v>
      </c>
    </row>
    <row customHeight="1" ht="11.25">
      <c r="A207" s="2437" t="s">
        <v>2174</v>
      </c>
      <c r="B207" s="2437" t="s">
        <v>14</v>
      </c>
      <c r="C207" s="2437" t="s">
        <v>2527</v>
      </c>
      <c r="D207" s="2437" t="s">
        <v>2528</v>
      </c>
      <c r="E207" s="2437" t="s">
        <v>2529</v>
      </c>
      <c r="F207" s="2437" t="s">
        <v>2187</v>
      </c>
      <c r="G207" s="2437" t="s">
        <v>2530</v>
      </c>
      <c r="H207" s="2437" t="s">
        <v>24</v>
      </c>
      <c r="I207" s="2437" t="s">
        <v>799</v>
      </c>
    </row>
    <row customHeight="1" ht="11.25">
      <c r="A208" s="2437" t="s">
        <v>2174</v>
      </c>
      <c r="B208" s="2437" t="s">
        <v>14</v>
      </c>
      <c r="C208" s="2437" t="s">
        <v>2535</v>
      </c>
      <c r="D208" s="2437" t="s">
        <v>2536</v>
      </c>
      <c r="E208" s="2437" t="s">
        <v>2537</v>
      </c>
      <c r="F208" s="2437" t="s">
        <v>2538</v>
      </c>
      <c r="G208" s="2437" t="s">
        <v>2539</v>
      </c>
      <c r="H208" s="2437" t="s">
        <v>24</v>
      </c>
      <c r="I208" s="2437" t="s">
        <v>799</v>
      </c>
    </row>
    <row customHeight="1" ht="11.25">
      <c r="A209" s="2437" t="s">
        <v>2174</v>
      </c>
      <c r="B209" s="2437" t="s">
        <v>14</v>
      </c>
      <c r="C209" s="2437" t="s">
        <v>2556</v>
      </c>
      <c r="D209" s="2437" t="s">
        <v>2557</v>
      </c>
      <c r="E209" s="2437" t="s">
        <v>2558</v>
      </c>
      <c r="F209" s="2437" t="s">
        <v>2183</v>
      </c>
      <c r="G209" s="2437" t="s">
        <v>2559</v>
      </c>
      <c r="H209" s="2437" t="s">
        <v>24</v>
      </c>
      <c r="I209" s="2437" t="s">
        <v>799</v>
      </c>
    </row>
    <row customHeight="1" ht="11.25">
      <c r="A210" s="2437" t="s">
        <v>2174</v>
      </c>
      <c r="B210" s="2437" t="s">
        <v>14</v>
      </c>
      <c r="C210" s="2437" t="s">
        <v>2560</v>
      </c>
      <c r="D210" s="2437" t="s">
        <v>2561</v>
      </c>
      <c r="E210" s="2437" t="s">
        <v>2562</v>
      </c>
      <c r="F210" s="2437" t="s">
        <v>2187</v>
      </c>
      <c r="G210" s="2437" t="s">
        <v>2563</v>
      </c>
      <c r="H210" s="2437" t="s">
        <v>24</v>
      </c>
      <c r="I210" s="2437" t="s">
        <v>799</v>
      </c>
    </row>
    <row customHeight="1" ht="11.25">
      <c r="A211" s="2437" t="s">
        <v>2174</v>
      </c>
      <c r="B211" s="2437" t="s">
        <v>14</v>
      </c>
      <c r="C211" s="2437" t="s">
        <v>2572</v>
      </c>
      <c r="D211" s="2437" t="s">
        <v>2573</v>
      </c>
      <c r="E211" s="2437" t="s">
        <v>2574</v>
      </c>
      <c r="F211" s="2437" t="s">
        <v>2183</v>
      </c>
      <c r="G211" s="2437" t="s">
        <v>2575</v>
      </c>
      <c r="H211" s="2437" t="s">
        <v>24</v>
      </c>
      <c r="I211" s="2437" t="s">
        <v>799</v>
      </c>
    </row>
    <row customHeight="1" ht="11.25">
      <c r="A212" s="2437" t="s">
        <v>2174</v>
      </c>
      <c r="B212" s="2437" t="s">
        <v>14</v>
      </c>
      <c r="C212" s="2437" t="s">
        <v>2576</v>
      </c>
      <c r="D212" s="2437" t="s">
        <v>2577</v>
      </c>
      <c r="E212" s="2437" t="s">
        <v>2578</v>
      </c>
      <c r="F212" s="2437" t="s">
        <v>2298</v>
      </c>
      <c r="G212" s="2437" t="s">
        <v>2579</v>
      </c>
      <c r="H212" s="2437" t="s">
        <v>24</v>
      </c>
      <c r="I212" s="2437" t="s">
        <v>799</v>
      </c>
    </row>
    <row customHeight="1" ht="11.25">
      <c r="A213" s="2437" t="s">
        <v>2174</v>
      </c>
      <c r="B213" s="2437" t="s">
        <v>14</v>
      </c>
      <c r="C213" s="2437" t="s">
        <v>2580</v>
      </c>
      <c r="D213" s="2437" t="s">
        <v>2581</v>
      </c>
      <c r="E213" s="2437" t="s">
        <v>2582</v>
      </c>
      <c r="F213" s="2437" t="s">
        <v>2183</v>
      </c>
      <c r="G213" s="2437" t="s">
        <v>2583</v>
      </c>
      <c r="H213" s="2437" t="s">
        <v>24</v>
      </c>
      <c r="I213" s="2437" t="s">
        <v>799</v>
      </c>
    </row>
    <row customHeight="1" ht="11.25">
      <c r="A214" s="2437" t="s">
        <v>2174</v>
      </c>
      <c r="B214" s="2437" t="s">
        <v>14</v>
      </c>
      <c r="C214" s="2437" t="s">
        <v>2584</v>
      </c>
      <c r="D214" s="2437" t="s">
        <v>2585</v>
      </c>
      <c r="E214" s="2437" t="s">
        <v>2586</v>
      </c>
      <c r="F214" s="2437" t="s">
        <v>2187</v>
      </c>
      <c r="G214" s="2437" t="s">
        <v>2587</v>
      </c>
      <c r="H214" s="2437" t="s">
        <v>24</v>
      </c>
      <c r="I214" s="2437" t="s">
        <v>799</v>
      </c>
    </row>
    <row customHeight="1" ht="11.25">
      <c r="A215" s="2437" t="s">
        <v>2174</v>
      </c>
      <c r="B215" s="2437" t="s">
        <v>14</v>
      </c>
      <c r="C215" s="2437" t="s">
        <v>2592</v>
      </c>
      <c r="D215" s="2437" t="s">
        <v>2593</v>
      </c>
      <c r="E215" s="2437" t="s">
        <v>2594</v>
      </c>
      <c r="F215" s="2437" t="s">
        <v>2183</v>
      </c>
      <c r="G215" s="2437" t="s">
        <v>2595</v>
      </c>
      <c r="H215" s="2437" t="s">
        <v>24</v>
      </c>
      <c r="I215" s="2437" t="s">
        <v>799</v>
      </c>
    </row>
    <row customHeight="1" ht="11.25">
      <c r="A216" s="2437" t="s">
        <v>2174</v>
      </c>
      <c r="B216" s="2437" t="s">
        <v>14</v>
      </c>
      <c r="C216" s="2437" t="s">
        <v>2596</v>
      </c>
      <c r="D216" s="2437" t="s">
        <v>2597</v>
      </c>
      <c r="E216" s="2437" t="s">
        <v>2598</v>
      </c>
      <c r="F216" s="2437" t="s">
        <v>2187</v>
      </c>
      <c r="G216" s="2437" t="s">
        <v>24</v>
      </c>
      <c r="H216" s="2437" t="s">
        <v>24</v>
      </c>
      <c r="I216" s="2437" t="s">
        <v>799</v>
      </c>
    </row>
    <row customHeight="1" ht="11.25">
      <c r="A217" s="2437" t="s">
        <v>2174</v>
      </c>
      <c r="B217" s="2437" t="s">
        <v>14</v>
      </c>
      <c r="C217" s="2437" t="s">
        <v>2599</v>
      </c>
      <c r="D217" s="2437" t="s">
        <v>2600</v>
      </c>
      <c r="E217" s="2437" t="s">
        <v>2601</v>
      </c>
      <c r="F217" s="2437" t="s">
        <v>2187</v>
      </c>
      <c r="G217" s="2437" t="s">
        <v>2602</v>
      </c>
      <c r="H217" s="2437" t="s">
        <v>24</v>
      </c>
      <c r="I217" s="2437" t="s">
        <v>799</v>
      </c>
    </row>
    <row customHeight="1" ht="11.25">
      <c r="A218" s="2437" t="s">
        <v>2174</v>
      </c>
      <c r="B218" s="2437" t="s">
        <v>14</v>
      </c>
      <c r="C218" s="2437" t="s">
        <v>2603</v>
      </c>
      <c r="D218" s="2437" t="s">
        <v>2600</v>
      </c>
      <c r="E218" s="2437" t="s">
        <v>2604</v>
      </c>
      <c r="F218" s="2437" t="s">
        <v>2187</v>
      </c>
      <c r="G218" s="2437" t="s">
        <v>2605</v>
      </c>
      <c r="H218" s="2437" t="s">
        <v>24</v>
      </c>
      <c r="I218" s="2437" t="s">
        <v>799</v>
      </c>
    </row>
    <row customHeight="1" ht="11.25">
      <c r="A219" s="2437" t="s">
        <v>2174</v>
      </c>
      <c r="B219" s="2437" t="s">
        <v>14</v>
      </c>
      <c r="C219" s="2437" t="s">
        <v>2606</v>
      </c>
      <c r="D219" s="2437" t="s">
        <v>2607</v>
      </c>
      <c r="E219" s="2437" t="s">
        <v>2608</v>
      </c>
      <c r="F219" s="2437" t="s">
        <v>2187</v>
      </c>
      <c r="G219" s="2437" t="s">
        <v>2609</v>
      </c>
      <c r="H219" s="2437" t="s">
        <v>24</v>
      </c>
      <c r="I219" s="2437" t="s">
        <v>799</v>
      </c>
    </row>
    <row customHeight="1" ht="11.25">
      <c r="A220" s="2437" t="s">
        <v>2174</v>
      </c>
      <c r="B220" s="2437" t="s">
        <v>14</v>
      </c>
      <c r="C220" s="2437" t="s">
        <v>2614</v>
      </c>
      <c r="D220" s="2437" t="s">
        <v>2615</v>
      </c>
      <c r="E220" s="2437" t="s">
        <v>2616</v>
      </c>
      <c r="F220" s="2437" t="s">
        <v>2183</v>
      </c>
      <c r="G220" s="2437" t="s">
        <v>2617</v>
      </c>
      <c r="H220" s="2437" t="s">
        <v>24</v>
      </c>
      <c r="I220" s="2437" t="s">
        <v>799</v>
      </c>
    </row>
    <row customHeight="1" ht="11.25">
      <c r="A221" s="2437" t="s">
        <v>2174</v>
      </c>
      <c r="B221" s="2437" t="s">
        <v>14</v>
      </c>
      <c r="C221" s="2437" t="s">
        <v>2618</v>
      </c>
      <c r="D221" s="2437" t="s">
        <v>2619</v>
      </c>
      <c r="E221" s="2437" t="s">
        <v>2620</v>
      </c>
      <c r="F221" s="2437" t="s">
        <v>2216</v>
      </c>
      <c r="G221" s="2437" t="s">
        <v>2621</v>
      </c>
      <c r="H221" s="2437" t="s">
        <v>24</v>
      </c>
      <c r="I221" s="2437" t="s">
        <v>799</v>
      </c>
    </row>
    <row customHeight="1" ht="11.25">
      <c r="A222" s="2437" t="s">
        <v>2174</v>
      </c>
      <c r="B222" s="2437" t="s">
        <v>14</v>
      </c>
      <c r="C222" s="2437" t="s">
        <v>2631</v>
      </c>
      <c r="D222" s="2437" t="s">
        <v>2632</v>
      </c>
      <c r="E222" s="2437" t="s">
        <v>2633</v>
      </c>
      <c r="F222" s="2437" t="s">
        <v>2634</v>
      </c>
      <c r="G222" s="2437" t="s">
        <v>2635</v>
      </c>
      <c r="H222" s="2437" t="s">
        <v>24</v>
      </c>
      <c r="I222" s="2437" t="s">
        <v>799</v>
      </c>
    </row>
    <row customHeight="1" ht="11.25">
      <c r="A223" s="2437" t="s">
        <v>2174</v>
      </c>
      <c r="B223" s="2437" t="s">
        <v>14</v>
      </c>
      <c r="C223" s="2437" t="s">
        <v>2636</v>
      </c>
      <c r="D223" s="2437" t="s">
        <v>2637</v>
      </c>
      <c r="E223" s="2437" t="s">
        <v>2638</v>
      </c>
      <c r="F223" s="2437" t="s">
        <v>2183</v>
      </c>
      <c r="G223" s="2437" t="s">
        <v>2639</v>
      </c>
      <c r="H223" s="2437" t="s">
        <v>24</v>
      </c>
      <c r="I223" s="2437" t="s">
        <v>799</v>
      </c>
    </row>
    <row customHeight="1" ht="11.25">
      <c r="A224" s="2437" t="s">
        <v>2174</v>
      </c>
      <c r="B224" s="2437" t="s">
        <v>14</v>
      </c>
      <c r="C224" s="2437" t="s">
        <v>2644</v>
      </c>
      <c r="D224" s="2437" t="s">
        <v>2645</v>
      </c>
      <c r="E224" s="2437" t="s">
        <v>2646</v>
      </c>
      <c r="F224" s="2437" t="s">
        <v>2183</v>
      </c>
      <c r="G224" s="2437" t="s">
        <v>2647</v>
      </c>
      <c r="H224" s="2437" t="s">
        <v>24</v>
      </c>
      <c r="I224" s="2437" t="s">
        <v>799</v>
      </c>
    </row>
    <row customHeight="1" ht="11.25">
      <c r="A225" s="2437" t="s">
        <v>2174</v>
      </c>
      <c r="B225" s="2437" t="s">
        <v>14</v>
      </c>
      <c r="C225" s="2437" t="s">
        <v>2648</v>
      </c>
      <c r="D225" s="2437" t="s">
        <v>2645</v>
      </c>
      <c r="E225" s="2437" t="s">
        <v>2649</v>
      </c>
      <c r="F225" s="2437" t="s">
        <v>2183</v>
      </c>
      <c r="G225" s="2437" t="s">
        <v>2650</v>
      </c>
      <c r="H225" s="2437" t="s">
        <v>24</v>
      </c>
      <c r="I225" s="2437" t="s">
        <v>799</v>
      </c>
    </row>
    <row customHeight="1" ht="11.25">
      <c r="A226" s="2437" t="s">
        <v>2174</v>
      </c>
      <c r="B226" s="2437" t="s">
        <v>14</v>
      </c>
      <c r="C226" s="2437" t="s">
        <v>2659</v>
      </c>
      <c r="D226" s="2437" t="s">
        <v>2660</v>
      </c>
      <c r="E226" s="2437" t="s">
        <v>2661</v>
      </c>
      <c r="F226" s="2437" t="s">
        <v>2178</v>
      </c>
      <c r="G226" s="2437" t="s">
        <v>24</v>
      </c>
      <c r="H226" s="2437" t="s">
        <v>24</v>
      </c>
      <c r="I226" s="2437" t="s">
        <v>799</v>
      </c>
    </row>
    <row customHeight="1" ht="11.25">
      <c r="A227" s="2437" t="s">
        <v>2174</v>
      </c>
      <c r="B227" s="2437" t="s">
        <v>14</v>
      </c>
      <c r="C227" s="2437" t="s">
        <v>2690</v>
      </c>
      <c r="D227" s="2437" t="s">
        <v>2691</v>
      </c>
      <c r="E227" s="2437" t="s">
        <v>2692</v>
      </c>
      <c r="F227" s="2437" t="s">
        <v>2287</v>
      </c>
      <c r="G227" s="2437" t="s">
        <v>2693</v>
      </c>
      <c r="H227" s="2437" t="s">
        <v>24</v>
      </c>
      <c r="I227" s="2437" t="s">
        <v>799</v>
      </c>
    </row>
    <row customHeight="1" ht="11.25">
      <c r="A228" s="2437" t="s">
        <v>2174</v>
      </c>
      <c r="B228" s="2437" t="s">
        <v>14</v>
      </c>
      <c r="C228" s="2437" t="s">
        <v>2694</v>
      </c>
      <c r="D228" s="2437" t="s">
        <v>2695</v>
      </c>
      <c r="E228" s="2437" t="s">
        <v>2696</v>
      </c>
      <c r="F228" s="2437" t="s">
        <v>2287</v>
      </c>
      <c r="G228" s="2437" t="s">
        <v>2697</v>
      </c>
      <c r="H228" s="2437" t="s">
        <v>24</v>
      </c>
      <c r="I228" s="2437" t="s">
        <v>799</v>
      </c>
    </row>
    <row customHeight="1" ht="11.25">
      <c r="A229" s="2437" t="s">
        <v>2174</v>
      </c>
      <c r="B229" s="2437" t="s">
        <v>14</v>
      </c>
      <c r="C229" s="2437" t="s">
        <v>2698</v>
      </c>
      <c r="D229" s="2437" t="s">
        <v>2699</v>
      </c>
      <c r="E229" s="2437" t="s">
        <v>2700</v>
      </c>
      <c r="F229" s="2437" t="s">
        <v>2287</v>
      </c>
      <c r="G229" s="2437" t="s">
        <v>2697</v>
      </c>
      <c r="H229" s="2437" t="s">
        <v>24</v>
      </c>
      <c r="I229" s="2437" t="s">
        <v>799</v>
      </c>
    </row>
    <row customHeight="1" ht="11.25">
      <c r="A230" s="2437" t="s">
        <v>2174</v>
      </c>
      <c r="B230" s="2437" t="s">
        <v>14</v>
      </c>
      <c r="C230" s="2437" t="s">
        <v>2701</v>
      </c>
      <c r="D230" s="2437" t="s">
        <v>2702</v>
      </c>
      <c r="E230" s="2437" t="s">
        <v>2703</v>
      </c>
      <c r="F230" s="2437" t="s">
        <v>2287</v>
      </c>
      <c r="G230" s="2437" t="s">
        <v>2697</v>
      </c>
      <c r="H230" s="2437" t="s">
        <v>24</v>
      </c>
      <c r="I230" s="2437" t="s">
        <v>799</v>
      </c>
    </row>
    <row customHeight="1" ht="11.25">
      <c r="A231" s="2437" t="s">
        <v>2174</v>
      </c>
      <c r="B231" s="2437" t="s">
        <v>14</v>
      </c>
      <c r="C231" s="2437" t="s">
        <v>2704</v>
      </c>
      <c r="D231" s="2437" t="s">
        <v>2705</v>
      </c>
      <c r="E231" s="2437" t="s">
        <v>2706</v>
      </c>
      <c r="F231" s="2437" t="s">
        <v>2216</v>
      </c>
      <c r="G231" s="2437" t="s">
        <v>2707</v>
      </c>
      <c r="H231" s="2437" t="s">
        <v>24</v>
      </c>
      <c r="I231" s="2437" t="s">
        <v>799</v>
      </c>
    </row>
    <row customHeight="1" ht="11.25">
      <c r="A232" s="2437" t="s">
        <v>2174</v>
      </c>
      <c r="B232" s="2437" t="s">
        <v>14</v>
      </c>
      <c r="C232" s="2437" t="s">
        <v>2708</v>
      </c>
      <c r="D232" s="2437" t="s">
        <v>2709</v>
      </c>
      <c r="E232" s="2437" t="s">
        <v>2710</v>
      </c>
      <c r="F232" s="2437" t="s">
        <v>2183</v>
      </c>
      <c r="G232" s="2437" t="s">
        <v>2711</v>
      </c>
      <c r="H232" s="2437" t="s">
        <v>24</v>
      </c>
      <c r="I232" s="2437" t="s">
        <v>799</v>
      </c>
    </row>
    <row customHeight="1" ht="11.25">
      <c r="A233" s="2437" t="s">
        <v>2174</v>
      </c>
      <c r="B233" s="2437" t="s">
        <v>14</v>
      </c>
      <c r="C233" s="2437" t="s">
        <v>2716</v>
      </c>
      <c r="D233" s="2437" t="s">
        <v>2717</v>
      </c>
      <c r="E233" s="2437" t="s">
        <v>2718</v>
      </c>
      <c r="F233" s="2437" t="s">
        <v>2187</v>
      </c>
      <c r="G233" s="2437" t="s">
        <v>2719</v>
      </c>
      <c r="H233" s="2437" t="s">
        <v>24</v>
      </c>
      <c r="I233" s="2437" t="s">
        <v>799</v>
      </c>
    </row>
    <row customHeight="1" ht="11.25">
      <c r="A234" s="2437" t="s">
        <v>2174</v>
      </c>
      <c r="B234" s="2437" t="s">
        <v>14</v>
      </c>
      <c r="C234" s="2437" t="s">
        <v>2740</v>
      </c>
      <c r="D234" s="2437" t="s">
        <v>2741</v>
      </c>
      <c r="E234" s="2437" t="s">
        <v>2742</v>
      </c>
      <c r="F234" s="2437" t="s">
        <v>2183</v>
      </c>
      <c r="G234" s="2437" t="s">
        <v>2743</v>
      </c>
      <c r="H234" s="2437" t="s">
        <v>24</v>
      </c>
      <c r="I234" s="2437" t="s">
        <v>799</v>
      </c>
    </row>
    <row customHeight="1" ht="11.25">
      <c r="A235" s="2437" t="s">
        <v>2174</v>
      </c>
      <c r="B235" s="2437" t="s">
        <v>14</v>
      </c>
      <c r="C235" s="2437" t="s">
        <v>2744</v>
      </c>
      <c r="D235" s="2437" t="s">
        <v>2745</v>
      </c>
      <c r="E235" s="2437" t="s">
        <v>2746</v>
      </c>
      <c r="F235" s="2437" t="s">
        <v>2183</v>
      </c>
      <c r="G235" s="2437" t="s">
        <v>2747</v>
      </c>
      <c r="H235" s="2437" t="s">
        <v>24</v>
      </c>
      <c r="I235" s="2437" t="s">
        <v>799</v>
      </c>
    </row>
    <row customHeight="1" ht="11.25">
      <c r="A236" s="2437" t="s">
        <v>2174</v>
      </c>
      <c r="B236" s="2437" t="s">
        <v>14</v>
      </c>
      <c r="C236" s="2437" t="s">
        <v>2748</v>
      </c>
      <c r="D236" s="2437" t="s">
        <v>2749</v>
      </c>
      <c r="E236" s="2437" t="s">
        <v>2750</v>
      </c>
      <c r="F236" s="2437" t="s">
        <v>2187</v>
      </c>
      <c r="G236" s="2437" t="s">
        <v>2751</v>
      </c>
      <c r="H236" s="2437" t="s">
        <v>24</v>
      </c>
      <c r="I236" s="2437" t="s">
        <v>799</v>
      </c>
    </row>
    <row customHeight="1" ht="11.25">
      <c r="A237" s="2437" t="s">
        <v>2174</v>
      </c>
      <c r="B237" s="2437" t="s">
        <v>14</v>
      </c>
      <c r="C237" s="2437" t="s">
        <v>2767</v>
      </c>
      <c r="D237" s="2437" t="s">
        <v>2768</v>
      </c>
      <c r="E237" s="2437" t="s">
        <v>2769</v>
      </c>
      <c r="F237" s="2437" t="s">
        <v>2178</v>
      </c>
      <c r="G237" s="2437" t="s">
        <v>2770</v>
      </c>
      <c r="H237" s="2437" t="s">
        <v>24</v>
      </c>
      <c r="I237" s="2437" t="s">
        <v>799</v>
      </c>
    </row>
    <row customHeight="1" ht="11.25">
      <c r="A238" s="2437" t="s">
        <v>2174</v>
      </c>
      <c r="B238" s="2437" t="s">
        <v>14</v>
      </c>
      <c r="C238" s="2437" t="s">
        <v>2771</v>
      </c>
      <c r="D238" s="2437" t="s">
        <v>2772</v>
      </c>
      <c r="E238" s="2437" t="s">
        <v>2773</v>
      </c>
      <c r="F238" s="2437" t="s">
        <v>2187</v>
      </c>
      <c r="G238" s="2437" t="s">
        <v>2774</v>
      </c>
      <c r="H238" s="2437" t="s">
        <v>24</v>
      </c>
      <c r="I238" s="2437" t="s">
        <v>799</v>
      </c>
    </row>
    <row customHeight="1" ht="11.25">
      <c r="A239" s="2437" t="s">
        <v>2174</v>
      </c>
      <c r="B239" s="2437" t="s">
        <v>14</v>
      </c>
      <c r="C239" s="2437" t="s">
        <v>2783</v>
      </c>
      <c r="D239" s="2437" t="s">
        <v>2784</v>
      </c>
      <c r="E239" s="2437" t="s">
        <v>2785</v>
      </c>
      <c r="F239" s="2437" t="s">
        <v>2187</v>
      </c>
      <c r="G239" s="2437" t="s">
        <v>2786</v>
      </c>
      <c r="H239" s="2437" t="s">
        <v>24</v>
      </c>
      <c r="I239" s="2437" t="s">
        <v>799</v>
      </c>
    </row>
    <row customHeight="1" ht="11.25">
      <c r="A240" s="2437" t="s">
        <v>2174</v>
      </c>
      <c r="B240" s="2437" t="s">
        <v>14</v>
      </c>
      <c r="C240" s="2437" t="s">
        <v>2796</v>
      </c>
      <c r="D240" s="2437" t="s">
        <v>2797</v>
      </c>
      <c r="E240" s="2437" t="s">
        <v>2798</v>
      </c>
      <c r="F240" s="2437" t="s">
        <v>2187</v>
      </c>
      <c r="G240" s="2437" t="s">
        <v>2799</v>
      </c>
      <c r="H240" s="2437" t="s">
        <v>24</v>
      </c>
      <c r="I240" s="2437" t="s">
        <v>799</v>
      </c>
    </row>
    <row customHeight="1" ht="11.25">
      <c r="A241" s="2437" t="s">
        <v>2174</v>
      </c>
      <c r="B241" s="2437" t="s">
        <v>14</v>
      </c>
      <c r="C241" s="2437" t="s">
        <v>2804</v>
      </c>
      <c r="D241" s="2437" t="s">
        <v>2805</v>
      </c>
      <c r="E241" s="2437" t="s">
        <v>2806</v>
      </c>
      <c r="F241" s="2437" t="s">
        <v>2187</v>
      </c>
      <c r="G241" s="2437" t="s">
        <v>2807</v>
      </c>
      <c r="H241" s="2437" t="s">
        <v>24</v>
      </c>
      <c r="I241" s="2437" t="s">
        <v>799</v>
      </c>
    </row>
    <row customHeight="1" ht="11.25">
      <c r="A242" s="2437" t="s">
        <v>2174</v>
      </c>
      <c r="B242" s="2437" t="s">
        <v>14</v>
      </c>
      <c r="C242" s="2437" t="s">
        <v>2812</v>
      </c>
      <c r="D242" s="2437" t="s">
        <v>2813</v>
      </c>
      <c r="E242" s="2437" t="s">
        <v>2814</v>
      </c>
      <c r="F242" s="2437" t="s">
        <v>2183</v>
      </c>
      <c r="G242" s="2437" t="s">
        <v>2815</v>
      </c>
      <c r="H242" s="2437" t="s">
        <v>24</v>
      </c>
      <c r="I242" s="2437" t="s">
        <v>799</v>
      </c>
    </row>
    <row customHeight="1" ht="11.25">
      <c r="A243" s="2437" t="s">
        <v>2174</v>
      </c>
      <c r="B243" s="2437" t="s">
        <v>14</v>
      </c>
      <c r="C243" s="2437" t="s">
        <v>2820</v>
      </c>
      <c r="D243" s="2437" t="s">
        <v>2821</v>
      </c>
      <c r="E243" s="2437" t="s">
        <v>2822</v>
      </c>
      <c r="F243" s="2437" t="s">
        <v>2183</v>
      </c>
      <c r="G243" s="2437" t="s">
        <v>2823</v>
      </c>
      <c r="H243" s="2437" t="s">
        <v>24</v>
      </c>
      <c r="I243" s="2437" t="s">
        <v>799</v>
      </c>
    </row>
    <row customHeight="1" ht="11.25">
      <c r="A244" s="2437" t="s">
        <v>2174</v>
      </c>
      <c r="B244" s="2437" t="s">
        <v>14</v>
      </c>
      <c r="C244" s="2437" t="s">
        <v>2828</v>
      </c>
      <c r="D244" s="2437" t="s">
        <v>2829</v>
      </c>
      <c r="E244" s="2437" t="s">
        <v>2830</v>
      </c>
      <c r="F244" s="2437" t="s">
        <v>2502</v>
      </c>
      <c r="G244" s="2437" t="s">
        <v>2831</v>
      </c>
      <c r="H244" s="2437" t="s">
        <v>24</v>
      </c>
      <c r="I244" s="2437" t="s">
        <v>799</v>
      </c>
    </row>
    <row customHeight="1" ht="11.25">
      <c r="A245" s="2437" t="s">
        <v>2174</v>
      </c>
      <c r="B245" s="2437" t="s">
        <v>14</v>
      </c>
      <c r="C245" s="2437" t="s">
        <v>2844</v>
      </c>
      <c r="D245" s="2437" t="s">
        <v>2845</v>
      </c>
      <c r="E245" s="2437" t="s">
        <v>2846</v>
      </c>
      <c r="F245" s="2437" t="s">
        <v>2183</v>
      </c>
      <c r="G245" s="2437" t="s">
        <v>2847</v>
      </c>
      <c r="H245" s="2437" t="s">
        <v>24</v>
      </c>
      <c r="I245" s="2437" t="s">
        <v>799</v>
      </c>
    </row>
    <row customHeight="1" ht="11.25">
      <c r="A246" s="2437" t="s">
        <v>2174</v>
      </c>
      <c r="B246" s="2437" t="s">
        <v>14</v>
      </c>
      <c r="C246" s="2437" t="s">
        <v>2857</v>
      </c>
      <c r="D246" s="2437" t="s">
        <v>2858</v>
      </c>
      <c r="E246" s="2437" t="s">
        <v>2859</v>
      </c>
      <c r="F246" s="2437" t="s">
        <v>2183</v>
      </c>
      <c r="G246" s="2437" t="s">
        <v>2860</v>
      </c>
      <c r="H246" s="2437" t="s">
        <v>24</v>
      </c>
      <c r="I246" s="2437" t="s">
        <v>799</v>
      </c>
    </row>
    <row customHeight="1" ht="11.25">
      <c r="A247" s="2437" t="s">
        <v>2174</v>
      </c>
      <c r="B247" s="2437" t="s">
        <v>14</v>
      </c>
      <c r="C247" s="2437" t="s">
        <v>2184</v>
      </c>
      <c r="D247" s="2437" t="s">
        <v>2185</v>
      </c>
      <c r="E247" s="2437" t="s">
        <v>2186</v>
      </c>
      <c r="F247" s="2437" t="s">
        <v>2187</v>
      </c>
      <c r="G247" s="2437" t="s">
        <v>2188</v>
      </c>
      <c r="H247" s="2437" t="s">
        <v>24</v>
      </c>
      <c r="I247" s="2437" t="s">
        <v>761</v>
      </c>
    </row>
    <row customHeight="1" ht="11.25">
      <c r="A248" s="2437" t="s">
        <v>2174</v>
      </c>
      <c r="B248" s="2437" t="s">
        <v>14</v>
      </c>
      <c r="C248" s="2437" t="s">
        <v>2866</v>
      </c>
      <c r="D248" s="2437" t="s">
        <v>2190</v>
      </c>
      <c r="E248" s="2437" t="s">
        <v>2191</v>
      </c>
      <c r="F248" s="2437" t="s">
        <v>2867</v>
      </c>
      <c r="G248" s="2437" t="s">
        <v>2868</v>
      </c>
      <c r="H248" s="2437" t="s">
        <v>24</v>
      </c>
      <c r="I248" s="2437" t="s">
        <v>761</v>
      </c>
    </row>
    <row customHeight="1" ht="11.25">
      <c r="A249" s="2437" t="s">
        <v>2174</v>
      </c>
      <c r="B249" s="2437" t="s">
        <v>14</v>
      </c>
      <c r="C249" s="2437" t="s">
        <v>2189</v>
      </c>
      <c r="D249" s="2437" t="s">
        <v>2190</v>
      </c>
      <c r="E249" s="2437" t="s">
        <v>2191</v>
      </c>
      <c r="F249" s="2437" t="s">
        <v>2192</v>
      </c>
      <c r="G249" s="2437" t="s">
        <v>24</v>
      </c>
      <c r="H249" s="2437" t="s">
        <v>24</v>
      </c>
      <c r="I249" s="2437" t="s">
        <v>761</v>
      </c>
    </row>
    <row customHeight="1" ht="11.25">
      <c r="A250" s="2437" t="s">
        <v>2174</v>
      </c>
      <c r="B250" s="2437" t="s">
        <v>14</v>
      </c>
      <c r="C250" s="2437" t="s">
        <v>2213</v>
      </c>
      <c r="D250" s="2437" t="s">
        <v>2214</v>
      </c>
      <c r="E250" s="2437" t="s">
        <v>2215</v>
      </c>
      <c r="F250" s="2437" t="s">
        <v>2216</v>
      </c>
      <c r="G250" s="2437" t="s">
        <v>2217</v>
      </c>
      <c r="H250" s="2437" t="s">
        <v>24</v>
      </c>
      <c r="I250" s="2437" t="s">
        <v>761</v>
      </c>
    </row>
    <row customHeight="1" ht="11.25">
      <c r="A251" s="2437" t="s">
        <v>2174</v>
      </c>
      <c r="B251" s="2437" t="s">
        <v>14</v>
      </c>
      <c r="C251" s="2437" t="s">
        <v>2218</v>
      </c>
      <c r="D251" s="2437" t="s">
        <v>2219</v>
      </c>
      <c r="E251" s="2437" t="s">
        <v>2220</v>
      </c>
      <c r="F251" s="2437" t="s">
        <v>2216</v>
      </c>
      <c r="G251" s="2437" t="s">
        <v>2221</v>
      </c>
      <c r="H251" s="2437" t="s">
        <v>24</v>
      </c>
      <c r="I251" s="2437" t="s">
        <v>761</v>
      </c>
    </row>
    <row customHeight="1" ht="11.25">
      <c r="A252" s="2437" t="s">
        <v>2174</v>
      </c>
      <c r="B252" s="2437" t="s">
        <v>14</v>
      </c>
      <c r="C252" s="2437" t="s">
        <v>2869</v>
      </c>
      <c r="D252" s="2437" t="s">
        <v>2870</v>
      </c>
      <c r="E252" s="2437" t="s">
        <v>2871</v>
      </c>
      <c r="F252" s="2437" t="s">
        <v>2187</v>
      </c>
      <c r="G252" s="2437" t="s">
        <v>2770</v>
      </c>
      <c r="H252" s="2437" t="s">
        <v>24</v>
      </c>
      <c r="I252" s="2437" t="s">
        <v>761</v>
      </c>
    </row>
    <row customHeight="1" ht="11.25">
      <c r="A253" s="2437" t="s">
        <v>2174</v>
      </c>
      <c r="B253" s="2437" t="s">
        <v>14</v>
      </c>
      <c r="C253" s="2437" t="s">
        <v>2231</v>
      </c>
      <c r="D253" s="2437" t="s">
        <v>2232</v>
      </c>
      <c r="E253" s="2437" t="s">
        <v>2233</v>
      </c>
      <c r="F253" s="2437" t="s">
        <v>2183</v>
      </c>
      <c r="G253" s="2437" t="s">
        <v>2234</v>
      </c>
      <c r="H253" s="2437" t="s">
        <v>24</v>
      </c>
      <c r="I253" s="2437" t="s">
        <v>761</v>
      </c>
    </row>
    <row customHeight="1" ht="11.25">
      <c r="A254" s="2437" t="s">
        <v>2174</v>
      </c>
      <c r="B254" s="2437" t="s">
        <v>14</v>
      </c>
      <c r="C254" s="2437" t="s">
        <v>2872</v>
      </c>
      <c r="D254" s="2437" t="s">
        <v>2873</v>
      </c>
      <c r="E254" s="2437" t="s">
        <v>2874</v>
      </c>
      <c r="F254" s="2437" t="s">
        <v>2875</v>
      </c>
      <c r="G254" s="2437" t="s">
        <v>2876</v>
      </c>
      <c r="H254" s="2437" t="s">
        <v>24</v>
      </c>
      <c r="I254" s="2437" t="s">
        <v>761</v>
      </c>
    </row>
    <row customHeight="1" ht="11.25">
      <c r="A255" s="2437" t="s">
        <v>2174</v>
      </c>
      <c r="B255" s="2437" t="s">
        <v>14</v>
      </c>
      <c r="C255" s="2437" t="s">
        <v>2877</v>
      </c>
      <c r="D255" s="2437" t="s">
        <v>2878</v>
      </c>
      <c r="E255" s="2437" t="s">
        <v>2879</v>
      </c>
      <c r="F255" s="2437" t="s">
        <v>2880</v>
      </c>
      <c r="G255" s="2437" t="s">
        <v>2881</v>
      </c>
      <c r="H255" s="2437" t="s">
        <v>24</v>
      </c>
      <c r="I255" s="2437" t="s">
        <v>761</v>
      </c>
    </row>
    <row customHeight="1" ht="11.25">
      <c r="A256" s="2437" t="s">
        <v>2174</v>
      </c>
      <c r="B256" s="2437" t="s">
        <v>14</v>
      </c>
      <c r="C256" s="2437" t="s">
        <v>2882</v>
      </c>
      <c r="D256" s="2437" t="s">
        <v>2883</v>
      </c>
      <c r="E256" s="2437" t="s">
        <v>2884</v>
      </c>
      <c r="F256" s="2437" t="s">
        <v>2399</v>
      </c>
      <c r="G256" s="2437" t="s">
        <v>2885</v>
      </c>
      <c r="H256" s="2437" t="s">
        <v>24</v>
      </c>
      <c r="I256" s="2437" t="s">
        <v>761</v>
      </c>
    </row>
    <row customHeight="1" ht="11.25">
      <c r="A257" s="2437" t="s">
        <v>2174</v>
      </c>
      <c r="B257" s="2437" t="s">
        <v>14</v>
      </c>
      <c r="C257" s="2437" t="s">
        <v>2886</v>
      </c>
      <c r="D257" s="2437" t="s">
        <v>2887</v>
      </c>
      <c r="E257" s="2437" t="s">
        <v>2888</v>
      </c>
      <c r="F257" s="2437" t="s">
        <v>2399</v>
      </c>
      <c r="G257" s="2437" t="s">
        <v>2889</v>
      </c>
      <c r="H257" s="2437" t="s">
        <v>24</v>
      </c>
      <c r="I257" s="2437" t="s">
        <v>761</v>
      </c>
    </row>
    <row customHeight="1" ht="11.25">
      <c r="A258" s="2437" t="s">
        <v>2174</v>
      </c>
      <c r="B258" s="2437" t="s">
        <v>14</v>
      </c>
      <c r="C258" s="2437" t="s">
        <v>2890</v>
      </c>
      <c r="D258" s="2437" t="s">
        <v>2891</v>
      </c>
      <c r="E258" s="2437" t="s">
        <v>2892</v>
      </c>
      <c r="F258" s="2437" t="s">
        <v>2372</v>
      </c>
      <c r="G258" s="2437" t="s">
        <v>2893</v>
      </c>
      <c r="H258" s="2437" t="s">
        <v>24</v>
      </c>
      <c r="I258" s="2437" t="s">
        <v>761</v>
      </c>
    </row>
    <row customHeight="1" ht="11.25">
      <c r="A259" s="2437" t="s">
        <v>2174</v>
      </c>
      <c r="B259" s="2437" t="s">
        <v>14</v>
      </c>
      <c r="C259" s="2437" t="s">
        <v>2894</v>
      </c>
      <c r="D259" s="2437" t="s">
        <v>2895</v>
      </c>
      <c r="E259" s="2437" t="s">
        <v>2896</v>
      </c>
      <c r="F259" s="2437" t="s">
        <v>2399</v>
      </c>
      <c r="G259" s="2437" t="s">
        <v>24</v>
      </c>
      <c r="H259" s="2437" t="s">
        <v>24</v>
      </c>
      <c r="I259" s="2437" t="s">
        <v>761</v>
      </c>
    </row>
    <row customHeight="1" ht="11.25">
      <c r="A260" s="2437" t="s">
        <v>2174</v>
      </c>
      <c r="B260" s="2437" t="s">
        <v>14</v>
      </c>
      <c r="C260" s="2437" t="s">
        <v>2897</v>
      </c>
      <c r="D260" s="2437" t="s">
        <v>2898</v>
      </c>
      <c r="E260" s="2437" t="s">
        <v>2899</v>
      </c>
      <c r="F260" s="2437" t="s">
        <v>2372</v>
      </c>
      <c r="G260" s="2437" t="s">
        <v>2893</v>
      </c>
      <c r="H260" s="2437" t="s">
        <v>24</v>
      </c>
      <c r="I260" s="2437" t="s">
        <v>761</v>
      </c>
    </row>
    <row customHeight="1" ht="11.25">
      <c r="A261" s="2437" t="s">
        <v>2174</v>
      </c>
      <c r="B261" s="2437" t="s">
        <v>14</v>
      </c>
      <c r="C261" s="2437" t="s">
        <v>2900</v>
      </c>
      <c r="D261" s="2437" t="s">
        <v>2901</v>
      </c>
      <c r="E261" s="2437" t="s">
        <v>2902</v>
      </c>
      <c r="F261" s="2437" t="s">
        <v>2781</v>
      </c>
      <c r="G261" s="2437" t="s">
        <v>2903</v>
      </c>
      <c r="H261" s="2437" t="s">
        <v>24</v>
      </c>
      <c r="I261" s="2437" t="s">
        <v>761</v>
      </c>
    </row>
    <row customHeight="1" ht="11.25">
      <c r="A262" s="2437" t="s">
        <v>2174</v>
      </c>
      <c r="B262" s="2437" t="s">
        <v>14</v>
      </c>
      <c r="C262" s="2437" t="s">
        <v>2904</v>
      </c>
      <c r="D262" s="2437" t="s">
        <v>2905</v>
      </c>
      <c r="E262" s="2437" t="s">
        <v>2906</v>
      </c>
      <c r="F262" s="2437" t="s">
        <v>2399</v>
      </c>
      <c r="G262" s="2437" t="s">
        <v>2907</v>
      </c>
      <c r="H262" s="2437" t="s">
        <v>24</v>
      </c>
      <c r="I262" s="2437" t="s">
        <v>761</v>
      </c>
    </row>
    <row customHeight="1" ht="11.25">
      <c r="A263" s="2437" t="s">
        <v>2174</v>
      </c>
      <c r="B263" s="2437" t="s">
        <v>14</v>
      </c>
      <c r="C263" s="2437" t="s">
        <v>2243</v>
      </c>
      <c r="D263" s="2437" t="s">
        <v>2244</v>
      </c>
      <c r="E263" s="2437" t="s">
        <v>2245</v>
      </c>
      <c r="F263" s="2437" t="s">
        <v>2246</v>
      </c>
      <c r="G263" s="2437" t="s">
        <v>2247</v>
      </c>
      <c r="H263" s="2437" t="s">
        <v>24</v>
      </c>
      <c r="I263" s="2437" t="s">
        <v>761</v>
      </c>
    </row>
    <row customHeight="1" ht="11.25">
      <c r="A264" s="2437" t="s">
        <v>2174</v>
      </c>
      <c r="B264" s="2437" t="s">
        <v>14</v>
      </c>
      <c r="C264" s="2437" t="s">
        <v>2248</v>
      </c>
      <c r="D264" s="2437" t="s">
        <v>2249</v>
      </c>
      <c r="E264" s="2437" t="s">
        <v>2245</v>
      </c>
      <c r="F264" s="2437" t="s">
        <v>2250</v>
      </c>
      <c r="G264" s="2437" t="s">
        <v>2247</v>
      </c>
      <c r="H264" s="2437" t="s">
        <v>24</v>
      </c>
      <c r="I264" s="2437" t="s">
        <v>761</v>
      </c>
    </row>
    <row customHeight="1" ht="11.25">
      <c r="A265" s="2437" t="s">
        <v>2174</v>
      </c>
      <c r="B265" s="2437" t="s">
        <v>14</v>
      </c>
      <c r="C265" s="2437" t="s">
        <v>24</v>
      </c>
      <c r="D265" s="2437" t="s">
        <v>2251</v>
      </c>
      <c r="E265" s="2437" t="s">
        <v>2252</v>
      </c>
      <c r="F265" s="2437" t="s">
        <v>2183</v>
      </c>
      <c r="G265" s="2437" t="s">
        <v>24</v>
      </c>
      <c r="H265" s="2437" t="s">
        <v>24</v>
      </c>
      <c r="I265" s="2437" t="s">
        <v>761</v>
      </c>
    </row>
    <row customHeight="1" ht="11.25">
      <c r="A266" s="2437" t="s">
        <v>2174</v>
      </c>
      <c r="B266" s="2437" t="s">
        <v>14</v>
      </c>
      <c r="C266" s="2437" t="s">
        <v>2908</v>
      </c>
      <c r="D266" s="2437" t="s">
        <v>2909</v>
      </c>
      <c r="E266" s="2437" t="s">
        <v>2910</v>
      </c>
      <c r="F266" s="2437" t="s">
        <v>568</v>
      </c>
      <c r="G266" s="2437" t="s">
        <v>2911</v>
      </c>
      <c r="H266" s="2437" t="s">
        <v>24</v>
      </c>
      <c r="I266" s="2437" t="s">
        <v>761</v>
      </c>
    </row>
    <row customHeight="1" ht="11.25">
      <c r="A267" s="2437" t="s">
        <v>2174</v>
      </c>
      <c r="B267" s="2437" t="s">
        <v>14</v>
      </c>
      <c r="C267" s="2437" t="s">
        <v>2912</v>
      </c>
      <c r="D267" s="2437" t="s">
        <v>2913</v>
      </c>
      <c r="E267" s="2437" t="s">
        <v>2914</v>
      </c>
      <c r="F267" s="2437" t="s">
        <v>568</v>
      </c>
      <c r="G267" s="2437" t="s">
        <v>2915</v>
      </c>
      <c r="H267" s="2437" t="s">
        <v>24</v>
      </c>
      <c r="I267" s="2437" t="s">
        <v>761</v>
      </c>
    </row>
    <row customHeight="1" ht="11.25">
      <c r="A268" s="2437" t="s">
        <v>2174</v>
      </c>
      <c r="B268" s="2437" t="s">
        <v>14</v>
      </c>
      <c r="C268" s="2437" t="s">
        <v>2916</v>
      </c>
      <c r="D268" s="2437" t="s">
        <v>2917</v>
      </c>
      <c r="E268" s="2437" t="s">
        <v>2918</v>
      </c>
      <c r="F268" s="2437" t="s">
        <v>568</v>
      </c>
      <c r="G268" s="2437" t="s">
        <v>24</v>
      </c>
      <c r="H268" s="2437" t="s">
        <v>24</v>
      </c>
      <c r="I268" s="2437" t="s">
        <v>761</v>
      </c>
    </row>
    <row customHeight="1" ht="11.25">
      <c r="A269" s="2437" t="s">
        <v>2174</v>
      </c>
      <c r="B269" s="2437" t="s">
        <v>14</v>
      </c>
      <c r="C269" s="2437" t="s">
        <v>2258</v>
      </c>
      <c r="D269" s="2437" t="s">
        <v>2259</v>
      </c>
      <c r="E269" s="2437" t="s">
        <v>2260</v>
      </c>
      <c r="F269" s="2437" t="s">
        <v>568</v>
      </c>
      <c r="G269" s="2437" t="s">
        <v>2261</v>
      </c>
      <c r="H269" s="2437" t="s">
        <v>24</v>
      </c>
      <c r="I269" s="2437" t="s">
        <v>761</v>
      </c>
    </row>
    <row customHeight="1" ht="11.25">
      <c r="A270" s="2437" t="s">
        <v>2174</v>
      </c>
      <c r="B270" s="2437" t="s">
        <v>14</v>
      </c>
      <c r="C270" s="2437" t="s">
        <v>2267</v>
      </c>
      <c r="D270" s="2437" t="s">
        <v>2268</v>
      </c>
      <c r="E270" s="2437" t="s">
        <v>2269</v>
      </c>
      <c r="F270" s="2437" t="s">
        <v>2270</v>
      </c>
      <c r="G270" s="2437" t="s">
        <v>2271</v>
      </c>
      <c r="H270" s="2437" t="s">
        <v>24</v>
      </c>
      <c r="I270" s="2437" t="s">
        <v>761</v>
      </c>
    </row>
    <row customHeight="1" ht="11.25">
      <c r="A271" s="2437" t="s">
        <v>2174</v>
      </c>
      <c r="B271" s="2437" t="s">
        <v>14</v>
      </c>
      <c r="C271" s="2437" t="s">
        <v>2272</v>
      </c>
      <c r="D271" s="2437" t="s">
        <v>2273</v>
      </c>
      <c r="E271" s="2437" t="s">
        <v>2274</v>
      </c>
      <c r="F271" s="2437" t="s">
        <v>2275</v>
      </c>
      <c r="G271" s="2437" t="s">
        <v>24</v>
      </c>
      <c r="H271" s="2437" t="s">
        <v>24</v>
      </c>
      <c r="I271" s="2437" t="s">
        <v>761</v>
      </c>
    </row>
    <row customHeight="1" ht="11.25">
      <c r="A272" s="2437" t="s">
        <v>2174</v>
      </c>
      <c r="B272" s="2437" t="s">
        <v>14</v>
      </c>
      <c r="C272" s="2437" t="s">
        <v>2919</v>
      </c>
      <c r="D272" s="2437" t="s">
        <v>2920</v>
      </c>
      <c r="E272" s="2437" t="s">
        <v>2921</v>
      </c>
      <c r="F272" s="2437" t="s">
        <v>2502</v>
      </c>
      <c r="G272" s="2437" t="s">
        <v>2922</v>
      </c>
      <c r="H272" s="2437" t="s">
        <v>24</v>
      </c>
      <c r="I272" s="2437" t="s">
        <v>761</v>
      </c>
    </row>
    <row customHeight="1" ht="11.25">
      <c r="A273" s="2437" t="s">
        <v>2174</v>
      </c>
      <c r="B273" s="2437" t="s">
        <v>14</v>
      </c>
      <c r="C273" s="2437" t="s">
        <v>2276</v>
      </c>
      <c r="D273" s="2437" t="s">
        <v>2277</v>
      </c>
      <c r="E273" s="2437" t="s">
        <v>2278</v>
      </c>
      <c r="F273" s="2437" t="s">
        <v>2279</v>
      </c>
      <c r="G273" s="2437" t="s">
        <v>2280</v>
      </c>
      <c r="H273" s="2437" t="s">
        <v>24</v>
      </c>
      <c r="I273" s="2437" t="s">
        <v>761</v>
      </c>
    </row>
    <row customHeight="1" ht="11.25">
      <c r="A274" s="2437" t="s">
        <v>2174</v>
      </c>
      <c r="B274" s="2437" t="s">
        <v>14</v>
      </c>
      <c r="C274" s="2437" t="s">
        <v>2923</v>
      </c>
      <c r="D274" s="2437" t="s">
        <v>2924</v>
      </c>
      <c r="E274" s="2437" t="s">
        <v>2925</v>
      </c>
      <c r="F274" s="2437" t="s">
        <v>2437</v>
      </c>
      <c r="G274" s="2437" t="s">
        <v>2926</v>
      </c>
      <c r="H274" s="2437" t="s">
        <v>24</v>
      </c>
      <c r="I274" s="2437" t="s">
        <v>761</v>
      </c>
    </row>
    <row customHeight="1" ht="11.25">
      <c r="A275" s="2437" t="s">
        <v>2174</v>
      </c>
      <c r="B275" s="2437" t="s">
        <v>14</v>
      </c>
      <c r="C275" s="2437" t="s">
        <v>2281</v>
      </c>
      <c r="D275" s="2437" t="s">
        <v>2282</v>
      </c>
      <c r="E275" s="2437" t="s">
        <v>2283</v>
      </c>
      <c r="F275" s="2437" t="s">
        <v>2178</v>
      </c>
      <c r="G275" s="2437" t="s">
        <v>2179</v>
      </c>
      <c r="H275" s="2437" t="s">
        <v>24</v>
      </c>
      <c r="I275" s="2437" t="s">
        <v>761</v>
      </c>
    </row>
    <row customHeight="1" ht="11.25">
      <c r="A276" s="2437" t="s">
        <v>2174</v>
      </c>
      <c r="B276" s="2437" t="s">
        <v>14</v>
      </c>
      <c r="C276" s="2437" t="s">
        <v>2927</v>
      </c>
      <c r="D276" s="2437" t="s">
        <v>2928</v>
      </c>
      <c r="E276" s="2437" t="s">
        <v>2929</v>
      </c>
      <c r="F276" s="2437" t="s">
        <v>2437</v>
      </c>
      <c r="G276" s="2437" t="s">
        <v>2930</v>
      </c>
      <c r="H276" s="2437" t="s">
        <v>24</v>
      </c>
      <c r="I276" s="2437" t="s">
        <v>761</v>
      </c>
    </row>
    <row customHeight="1" ht="11.25">
      <c r="A277" s="2437" t="s">
        <v>2174</v>
      </c>
      <c r="B277" s="2437" t="s">
        <v>14</v>
      </c>
      <c r="C277" s="2437" t="s">
        <v>2931</v>
      </c>
      <c r="D277" s="2437" t="s">
        <v>2932</v>
      </c>
      <c r="E277" s="2437" t="s">
        <v>2933</v>
      </c>
      <c r="F277" s="2437" t="s">
        <v>2187</v>
      </c>
      <c r="G277" s="2437" t="s">
        <v>2934</v>
      </c>
      <c r="H277" s="2437" t="s">
        <v>24</v>
      </c>
      <c r="I277" s="2437" t="s">
        <v>761</v>
      </c>
    </row>
    <row customHeight="1" ht="11.25">
      <c r="A278" s="2437" t="s">
        <v>2174</v>
      </c>
      <c r="B278" s="2437" t="s">
        <v>14</v>
      </c>
      <c r="C278" s="2437" t="s">
        <v>2935</v>
      </c>
      <c r="D278" s="2437" t="s">
        <v>2936</v>
      </c>
      <c r="E278" s="2437" t="s">
        <v>2937</v>
      </c>
      <c r="F278" s="2437" t="s">
        <v>2187</v>
      </c>
      <c r="G278" s="2437" t="s">
        <v>2938</v>
      </c>
      <c r="H278" s="2437" t="s">
        <v>24</v>
      </c>
      <c r="I278" s="2437" t="s">
        <v>761</v>
      </c>
    </row>
    <row customHeight="1" ht="11.25">
      <c r="A279" s="2437" t="s">
        <v>2174</v>
      </c>
      <c r="B279" s="2437" t="s">
        <v>14</v>
      </c>
      <c r="C279" s="2437" t="s">
        <v>2939</v>
      </c>
      <c r="D279" s="2437" t="s">
        <v>2940</v>
      </c>
      <c r="E279" s="2437" t="s">
        <v>2941</v>
      </c>
      <c r="F279" s="2437" t="s">
        <v>2256</v>
      </c>
      <c r="G279" s="2437" t="s">
        <v>2942</v>
      </c>
      <c r="H279" s="2437" t="s">
        <v>24</v>
      </c>
      <c r="I279" s="2437" t="s">
        <v>761</v>
      </c>
    </row>
    <row customHeight="1" ht="11.25">
      <c r="A280" s="2437" t="s">
        <v>2174</v>
      </c>
      <c r="B280" s="2437" t="s">
        <v>14</v>
      </c>
      <c r="C280" s="2437" t="s">
        <v>2288</v>
      </c>
      <c r="D280" s="2437" t="s">
        <v>2289</v>
      </c>
      <c r="E280" s="2437" t="s">
        <v>2290</v>
      </c>
      <c r="F280" s="2437" t="s">
        <v>2287</v>
      </c>
      <c r="G280" s="2437" t="s">
        <v>2291</v>
      </c>
      <c r="H280" s="2437" t="s">
        <v>24</v>
      </c>
      <c r="I280" s="2437" t="s">
        <v>761</v>
      </c>
    </row>
    <row customHeight="1" ht="11.25">
      <c r="A281" s="2437" t="s">
        <v>2174</v>
      </c>
      <c r="B281" s="2437" t="s">
        <v>14</v>
      </c>
      <c r="C281" s="2437" t="s">
        <v>2292</v>
      </c>
      <c r="D281" s="2437" t="s">
        <v>2293</v>
      </c>
      <c r="E281" s="2437" t="s">
        <v>2294</v>
      </c>
      <c r="F281" s="2437" t="s">
        <v>2287</v>
      </c>
      <c r="G281" s="2437" t="s">
        <v>2291</v>
      </c>
      <c r="H281" s="2437" t="s">
        <v>24</v>
      </c>
      <c r="I281" s="2437" t="s">
        <v>761</v>
      </c>
    </row>
    <row customHeight="1" ht="11.25">
      <c r="A282" s="2437" t="s">
        <v>2174</v>
      </c>
      <c r="B282" s="2437" t="s">
        <v>14</v>
      </c>
      <c r="C282" s="2437" t="s">
        <v>2943</v>
      </c>
      <c r="D282" s="2437" t="s">
        <v>2944</v>
      </c>
      <c r="E282" s="2437" t="s">
        <v>2945</v>
      </c>
      <c r="F282" s="2437" t="s">
        <v>2352</v>
      </c>
      <c r="G282" s="2437" t="s">
        <v>2946</v>
      </c>
      <c r="H282" s="2437" t="s">
        <v>24</v>
      </c>
      <c r="I282" s="2437" t="s">
        <v>761</v>
      </c>
    </row>
    <row customHeight="1" ht="11.25">
      <c r="A283" s="2437" t="s">
        <v>2174</v>
      </c>
      <c r="B283" s="2437" t="s">
        <v>14</v>
      </c>
      <c r="C283" s="2437" t="s">
        <v>2300</v>
      </c>
      <c r="D283" s="2437" t="s">
        <v>2301</v>
      </c>
      <c r="E283" s="2437" t="s">
        <v>2302</v>
      </c>
      <c r="F283" s="2437" t="s">
        <v>2303</v>
      </c>
      <c r="G283" s="2437" t="s">
        <v>2304</v>
      </c>
      <c r="H283" s="2437" t="s">
        <v>24</v>
      </c>
      <c r="I283" s="2437" t="s">
        <v>761</v>
      </c>
    </row>
    <row customHeight="1" ht="11.25">
      <c r="A284" s="2437" t="s">
        <v>2174</v>
      </c>
      <c r="B284" s="2437" t="s">
        <v>14</v>
      </c>
      <c r="C284" s="2437" t="s">
        <v>2305</v>
      </c>
      <c r="D284" s="2437" t="s">
        <v>2306</v>
      </c>
      <c r="E284" s="2437" t="s">
        <v>2307</v>
      </c>
      <c r="F284" s="2437" t="s">
        <v>2308</v>
      </c>
      <c r="G284" s="2437" t="s">
        <v>2309</v>
      </c>
      <c r="H284" s="2437" t="s">
        <v>24</v>
      </c>
      <c r="I284" s="2437" t="s">
        <v>761</v>
      </c>
    </row>
    <row customHeight="1" ht="11.25">
      <c r="A285" s="2437" t="s">
        <v>2174</v>
      </c>
      <c r="B285" s="2437" t="s">
        <v>14</v>
      </c>
      <c r="C285" s="2437" t="s">
        <v>2310</v>
      </c>
      <c r="D285" s="2437" t="s">
        <v>2311</v>
      </c>
      <c r="E285" s="2437" t="s">
        <v>2312</v>
      </c>
      <c r="F285" s="2437" t="s">
        <v>2187</v>
      </c>
      <c r="G285" s="2437" t="s">
        <v>2313</v>
      </c>
      <c r="H285" s="2437" t="s">
        <v>24</v>
      </c>
      <c r="I285" s="2437" t="s">
        <v>761</v>
      </c>
    </row>
    <row customHeight="1" ht="11.25">
      <c r="A286" s="2437" t="s">
        <v>2174</v>
      </c>
      <c r="B286" s="2437" t="s">
        <v>14</v>
      </c>
      <c r="C286" s="2437" t="s">
        <v>2318</v>
      </c>
      <c r="D286" s="2437" t="s">
        <v>2319</v>
      </c>
      <c r="E286" s="2437" t="s">
        <v>2320</v>
      </c>
      <c r="F286" s="2437" t="s">
        <v>2308</v>
      </c>
      <c r="G286" s="2437" t="s">
        <v>2321</v>
      </c>
      <c r="H286" s="2437" t="s">
        <v>24</v>
      </c>
      <c r="I286" s="2437" t="s">
        <v>761</v>
      </c>
    </row>
    <row customHeight="1" ht="11.25">
      <c r="A287" s="2437" t="s">
        <v>2174</v>
      </c>
      <c r="B287" s="2437" t="s">
        <v>14</v>
      </c>
      <c r="C287" s="2437" t="s">
        <v>2322</v>
      </c>
      <c r="D287" s="2437" t="s">
        <v>2323</v>
      </c>
      <c r="E287" s="2437" t="s">
        <v>2324</v>
      </c>
      <c r="F287" s="2437" t="s">
        <v>2308</v>
      </c>
      <c r="G287" s="2437" t="s">
        <v>2325</v>
      </c>
      <c r="H287" s="2437" t="s">
        <v>24</v>
      </c>
      <c r="I287" s="2437" t="s">
        <v>761</v>
      </c>
    </row>
    <row customHeight="1" ht="11.25">
      <c r="A288" s="2437" t="s">
        <v>2174</v>
      </c>
      <c r="B288" s="2437" t="s">
        <v>14</v>
      </c>
      <c r="C288" s="2437" t="s">
        <v>2326</v>
      </c>
      <c r="D288" s="2437" t="s">
        <v>2327</v>
      </c>
      <c r="E288" s="2437" t="s">
        <v>2328</v>
      </c>
      <c r="F288" s="2437" t="s">
        <v>2187</v>
      </c>
      <c r="G288" s="2437" t="s">
        <v>2329</v>
      </c>
      <c r="H288" s="2437" t="s">
        <v>24</v>
      </c>
      <c r="I288" s="2437" t="s">
        <v>761</v>
      </c>
    </row>
    <row customHeight="1" ht="11.25">
      <c r="A289" s="2437" t="s">
        <v>2174</v>
      </c>
      <c r="B289" s="2437" t="s">
        <v>14</v>
      </c>
      <c r="C289" s="2437" t="s">
        <v>2330</v>
      </c>
      <c r="D289" s="2437" t="s">
        <v>2331</v>
      </c>
      <c r="E289" s="2437" t="s">
        <v>2332</v>
      </c>
      <c r="F289" s="2437" t="s">
        <v>2308</v>
      </c>
      <c r="G289" s="2437" t="s">
        <v>2321</v>
      </c>
      <c r="H289" s="2437" t="s">
        <v>24</v>
      </c>
      <c r="I289" s="2437" t="s">
        <v>761</v>
      </c>
    </row>
    <row customHeight="1" ht="11.25">
      <c r="A290" s="2437" t="s">
        <v>2174</v>
      </c>
      <c r="B290" s="2437" t="s">
        <v>14</v>
      </c>
      <c r="C290" s="2437" t="s">
        <v>2333</v>
      </c>
      <c r="D290" s="2437" t="s">
        <v>2334</v>
      </c>
      <c r="E290" s="2437" t="s">
        <v>2335</v>
      </c>
      <c r="F290" s="2437" t="s">
        <v>2308</v>
      </c>
      <c r="G290" s="2437" t="s">
        <v>2336</v>
      </c>
      <c r="H290" s="2437" t="s">
        <v>24</v>
      </c>
      <c r="I290" s="2437" t="s">
        <v>761</v>
      </c>
    </row>
    <row customHeight="1" ht="11.25">
      <c r="A291" s="2437" t="s">
        <v>2174</v>
      </c>
      <c r="B291" s="2437" t="s">
        <v>14</v>
      </c>
      <c r="C291" s="2437" t="s">
        <v>2337</v>
      </c>
      <c r="D291" s="2437" t="s">
        <v>2338</v>
      </c>
      <c r="E291" s="2437" t="s">
        <v>2339</v>
      </c>
      <c r="F291" s="2437" t="s">
        <v>2178</v>
      </c>
      <c r="G291" s="2437" t="s">
        <v>2340</v>
      </c>
      <c r="H291" s="2437" t="s">
        <v>24</v>
      </c>
      <c r="I291" s="2437" t="s">
        <v>761</v>
      </c>
    </row>
    <row customHeight="1" ht="11.25">
      <c r="A292" s="2437" t="s">
        <v>2174</v>
      </c>
      <c r="B292" s="2437" t="s">
        <v>14</v>
      </c>
      <c r="C292" s="2437" t="s">
        <v>2341</v>
      </c>
      <c r="D292" s="2437" t="s">
        <v>2342</v>
      </c>
      <c r="E292" s="2437" t="s">
        <v>2343</v>
      </c>
      <c r="F292" s="2437" t="s">
        <v>2178</v>
      </c>
      <c r="G292" s="2437" t="s">
        <v>2344</v>
      </c>
      <c r="H292" s="2437" t="s">
        <v>24</v>
      </c>
      <c r="I292" s="2437" t="s">
        <v>761</v>
      </c>
    </row>
    <row customHeight="1" ht="11.25">
      <c r="A293" s="2437" t="s">
        <v>2174</v>
      </c>
      <c r="B293" s="2437" t="s">
        <v>14</v>
      </c>
      <c r="C293" s="2437" t="s">
        <v>2345</v>
      </c>
      <c r="D293" s="2437" t="s">
        <v>2346</v>
      </c>
      <c r="E293" s="2437" t="s">
        <v>2347</v>
      </c>
      <c r="F293" s="2437" t="s">
        <v>2187</v>
      </c>
      <c r="G293" s="2437" t="s">
        <v>2348</v>
      </c>
      <c r="H293" s="2437" t="s">
        <v>24</v>
      </c>
      <c r="I293" s="2437" t="s">
        <v>761</v>
      </c>
    </row>
    <row customHeight="1" ht="11.25">
      <c r="A294" s="2437" t="s">
        <v>2174</v>
      </c>
      <c r="B294" s="2437" t="s">
        <v>14</v>
      </c>
      <c r="C294" s="2437" t="s">
        <v>2947</v>
      </c>
      <c r="D294" s="2437" t="s">
        <v>2948</v>
      </c>
      <c r="E294" s="2437" t="s">
        <v>2949</v>
      </c>
      <c r="F294" s="2437" t="s">
        <v>2629</v>
      </c>
      <c r="G294" s="2437" t="s">
        <v>24</v>
      </c>
      <c r="H294" s="2437" t="s">
        <v>24</v>
      </c>
      <c r="I294" s="2437" t="s">
        <v>761</v>
      </c>
    </row>
    <row customHeight="1" ht="11.25">
      <c r="A295" s="2437" t="s">
        <v>2174</v>
      </c>
      <c r="B295" s="2437" t="s">
        <v>14</v>
      </c>
      <c r="C295" s="2437" t="s">
        <v>2349</v>
      </c>
      <c r="D295" s="2437" t="s">
        <v>2350</v>
      </c>
      <c r="E295" s="2437" t="s">
        <v>2351</v>
      </c>
      <c r="F295" s="2437" t="s">
        <v>2352</v>
      </c>
      <c r="G295" s="2437" t="s">
        <v>2353</v>
      </c>
      <c r="H295" s="2437" t="s">
        <v>24</v>
      </c>
      <c r="I295" s="2437" t="s">
        <v>761</v>
      </c>
    </row>
    <row customHeight="1" ht="11.25">
      <c r="A296" s="2437" t="s">
        <v>2174</v>
      </c>
      <c r="B296" s="2437" t="s">
        <v>14</v>
      </c>
      <c r="C296" s="2437" t="s">
        <v>2354</v>
      </c>
      <c r="D296" s="2437" t="s">
        <v>2355</v>
      </c>
      <c r="E296" s="2437" t="s">
        <v>2356</v>
      </c>
      <c r="F296" s="2437" t="s">
        <v>2298</v>
      </c>
      <c r="G296" s="2437" t="s">
        <v>2357</v>
      </c>
      <c r="H296" s="2437" t="s">
        <v>24</v>
      </c>
      <c r="I296" s="2437" t="s">
        <v>761</v>
      </c>
    </row>
    <row customHeight="1" ht="11.25">
      <c r="A297" s="2437" t="s">
        <v>2174</v>
      </c>
      <c r="B297" s="2437" t="s">
        <v>14</v>
      </c>
      <c r="C297" s="2437" t="s">
        <v>2358</v>
      </c>
      <c r="D297" s="2437" t="s">
        <v>2359</v>
      </c>
      <c r="E297" s="2437" t="s">
        <v>2360</v>
      </c>
      <c r="F297" s="2437" t="s">
        <v>2178</v>
      </c>
      <c r="G297" s="2437" t="s">
        <v>2361</v>
      </c>
      <c r="H297" s="2437" t="s">
        <v>24</v>
      </c>
      <c r="I297" s="2437" t="s">
        <v>761</v>
      </c>
    </row>
    <row customHeight="1" ht="11.25">
      <c r="A298" s="2437" t="s">
        <v>2174</v>
      </c>
      <c r="B298" s="2437" t="s">
        <v>14</v>
      </c>
      <c r="C298" s="2437" t="s">
        <v>2362</v>
      </c>
      <c r="D298" s="2437" t="s">
        <v>2363</v>
      </c>
      <c r="E298" s="2437" t="s">
        <v>2364</v>
      </c>
      <c r="F298" s="2437" t="s">
        <v>2178</v>
      </c>
      <c r="G298" s="2437" t="s">
        <v>2340</v>
      </c>
      <c r="H298" s="2437" t="s">
        <v>24</v>
      </c>
      <c r="I298" s="2437" t="s">
        <v>761</v>
      </c>
    </row>
    <row customHeight="1" ht="11.25">
      <c r="A299" s="2437" t="s">
        <v>2174</v>
      </c>
      <c r="B299" s="2437" t="s">
        <v>14</v>
      </c>
      <c r="C299" s="2437" t="s">
        <v>2950</v>
      </c>
      <c r="D299" s="2437" t="s">
        <v>2951</v>
      </c>
      <c r="E299" s="2437" t="s">
        <v>2952</v>
      </c>
      <c r="F299" s="2437" t="s">
        <v>2187</v>
      </c>
      <c r="G299" s="2437" t="s">
        <v>2953</v>
      </c>
      <c r="H299" s="2437" t="s">
        <v>24</v>
      </c>
      <c r="I299" s="2437" t="s">
        <v>761</v>
      </c>
    </row>
    <row customHeight="1" ht="11.25">
      <c r="A300" s="2437" t="s">
        <v>2174</v>
      </c>
      <c r="B300" s="2437" t="s">
        <v>14</v>
      </c>
      <c r="C300" s="2437" t="s">
        <v>2369</v>
      </c>
      <c r="D300" s="2437" t="s">
        <v>2370</v>
      </c>
      <c r="E300" s="2437" t="s">
        <v>2371</v>
      </c>
      <c r="F300" s="2437" t="s">
        <v>2372</v>
      </c>
      <c r="G300" s="2437" t="s">
        <v>2373</v>
      </c>
      <c r="H300" s="2437" t="s">
        <v>24</v>
      </c>
      <c r="I300" s="2437" t="s">
        <v>761</v>
      </c>
    </row>
    <row customHeight="1" ht="11.25">
      <c r="A301" s="2437" t="s">
        <v>2174</v>
      </c>
      <c r="B301" s="2437" t="s">
        <v>14</v>
      </c>
      <c r="C301" s="2437" t="s">
        <v>2374</v>
      </c>
      <c r="D301" s="2437" t="s">
        <v>2375</v>
      </c>
      <c r="E301" s="2437" t="s">
        <v>2376</v>
      </c>
      <c r="F301" s="2437" t="s">
        <v>2187</v>
      </c>
      <c r="G301" s="2437" t="s">
        <v>2377</v>
      </c>
      <c r="H301" s="2437" t="s">
        <v>24</v>
      </c>
      <c r="I301" s="2437" t="s">
        <v>761</v>
      </c>
    </row>
    <row customHeight="1" ht="11.25">
      <c r="A302" s="2437" t="s">
        <v>2174</v>
      </c>
      <c r="B302" s="2437" t="s">
        <v>14</v>
      </c>
      <c r="C302" s="2437" t="s">
        <v>2378</v>
      </c>
      <c r="D302" s="2437" t="s">
        <v>2379</v>
      </c>
      <c r="E302" s="2437" t="s">
        <v>2380</v>
      </c>
      <c r="F302" s="2437" t="s">
        <v>2287</v>
      </c>
      <c r="G302" s="2437" t="s">
        <v>2291</v>
      </c>
      <c r="H302" s="2437" t="s">
        <v>24</v>
      </c>
      <c r="I302" s="2437" t="s">
        <v>761</v>
      </c>
    </row>
    <row customHeight="1" ht="11.25">
      <c r="A303" s="2437" t="s">
        <v>2174</v>
      </c>
      <c r="B303" s="2437" t="s">
        <v>14</v>
      </c>
      <c r="C303" s="2437" t="s">
        <v>2954</v>
      </c>
      <c r="D303" s="2437" t="s">
        <v>2955</v>
      </c>
      <c r="E303" s="2437" t="s">
        <v>2956</v>
      </c>
      <c r="F303" s="2437" t="s">
        <v>2287</v>
      </c>
      <c r="G303" s="2437" t="s">
        <v>2957</v>
      </c>
      <c r="H303" s="2437" t="s">
        <v>24</v>
      </c>
      <c r="I303" s="2437" t="s">
        <v>761</v>
      </c>
    </row>
    <row customHeight="1" ht="11.25">
      <c r="A304" s="2437" t="s">
        <v>2174</v>
      </c>
      <c r="B304" s="2437" t="s">
        <v>14</v>
      </c>
      <c r="C304" s="2437" t="s">
        <v>2381</v>
      </c>
      <c r="D304" s="2437" t="s">
        <v>2382</v>
      </c>
      <c r="E304" s="2437" t="s">
        <v>2383</v>
      </c>
      <c r="F304" s="2437" t="s">
        <v>2187</v>
      </c>
      <c r="G304" s="2437" t="s">
        <v>2384</v>
      </c>
      <c r="H304" s="2437" t="s">
        <v>24</v>
      </c>
      <c r="I304" s="2437" t="s">
        <v>761</v>
      </c>
    </row>
    <row customHeight="1" ht="11.25">
      <c r="A305" s="2437" t="s">
        <v>2174</v>
      </c>
      <c r="B305" s="2437" t="s">
        <v>14</v>
      </c>
      <c r="C305" s="2437" t="s">
        <v>2385</v>
      </c>
      <c r="D305" s="2437" t="s">
        <v>2386</v>
      </c>
      <c r="E305" s="2437" t="s">
        <v>2387</v>
      </c>
      <c r="F305" s="2437" t="s">
        <v>2187</v>
      </c>
      <c r="G305" s="2437" t="s">
        <v>2388</v>
      </c>
      <c r="H305" s="2437" t="s">
        <v>24</v>
      </c>
      <c r="I305" s="2437" t="s">
        <v>761</v>
      </c>
    </row>
    <row customHeight="1" ht="11.25">
      <c r="A306" s="2437" t="s">
        <v>2174</v>
      </c>
      <c r="B306" s="2437" t="s">
        <v>14</v>
      </c>
      <c r="C306" s="2437" t="s">
        <v>2389</v>
      </c>
      <c r="D306" s="2437" t="s">
        <v>2390</v>
      </c>
      <c r="E306" s="2437" t="s">
        <v>2391</v>
      </c>
      <c r="F306" s="2437" t="s">
        <v>2187</v>
      </c>
      <c r="G306" s="2437" t="s">
        <v>2392</v>
      </c>
      <c r="H306" s="2437" t="s">
        <v>24</v>
      </c>
      <c r="I306" s="2437" t="s">
        <v>761</v>
      </c>
    </row>
    <row customHeight="1" ht="11.25">
      <c r="A307" s="2437" t="s">
        <v>2174</v>
      </c>
      <c r="B307" s="2437" t="s">
        <v>14</v>
      </c>
      <c r="C307" s="2437" t="s">
        <v>2396</v>
      </c>
      <c r="D307" s="2437" t="s">
        <v>2397</v>
      </c>
      <c r="E307" s="2437" t="s">
        <v>2398</v>
      </c>
      <c r="F307" s="2437" t="s">
        <v>2399</v>
      </c>
      <c r="G307" s="2437" t="s">
        <v>2400</v>
      </c>
      <c r="H307" s="2437" t="s">
        <v>24</v>
      </c>
      <c r="I307" s="2437" t="s">
        <v>761</v>
      </c>
    </row>
    <row customHeight="1" ht="11.25">
      <c r="A308" s="2437" t="s">
        <v>2174</v>
      </c>
      <c r="B308" s="2437" t="s">
        <v>14</v>
      </c>
      <c r="C308" s="2437" t="s">
        <v>2401</v>
      </c>
      <c r="D308" s="2437" t="s">
        <v>2402</v>
      </c>
      <c r="E308" s="2437" t="s">
        <v>2403</v>
      </c>
      <c r="F308" s="2437" t="s">
        <v>2187</v>
      </c>
      <c r="G308" s="2437" t="s">
        <v>2404</v>
      </c>
      <c r="H308" s="2437" t="s">
        <v>24</v>
      </c>
      <c r="I308" s="2437" t="s">
        <v>761</v>
      </c>
    </row>
    <row customHeight="1" ht="11.25">
      <c r="A309" s="2437" t="s">
        <v>2174</v>
      </c>
      <c r="B309" s="2437" t="s">
        <v>14</v>
      </c>
      <c r="C309" s="2437" t="s">
        <v>2405</v>
      </c>
      <c r="D309" s="2437" t="s">
        <v>2406</v>
      </c>
      <c r="E309" s="2437" t="s">
        <v>2407</v>
      </c>
      <c r="F309" s="2437" t="s">
        <v>2352</v>
      </c>
      <c r="G309" s="2437" t="s">
        <v>24</v>
      </c>
      <c r="H309" s="2437" t="s">
        <v>24</v>
      </c>
      <c r="I309" s="2437" t="s">
        <v>761</v>
      </c>
    </row>
    <row customHeight="1" ht="11.25">
      <c r="A310" s="2437" t="s">
        <v>2174</v>
      </c>
      <c r="B310" s="2437" t="s">
        <v>14</v>
      </c>
      <c r="C310" s="2437" t="s">
        <v>2958</v>
      </c>
      <c r="D310" s="2437" t="s">
        <v>2959</v>
      </c>
      <c r="E310" s="2437" t="s">
        <v>2960</v>
      </c>
      <c r="F310" s="2437" t="s">
        <v>2372</v>
      </c>
      <c r="G310" s="2437" t="s">
        <v>2961</v>
      </c>
      <c r="H310" s="2437" t="s">
        <v>24</v>
      </c>
      <c r="I310" s="2437" t="s">
        <v>761</v>
      </c>
    </row>
    <row customHeight="1" ht="11.25">
      <c r="A311" s="2437" t="s">
        <v>2174</v>
      </c>
      <c r="B311" s="2437" t="s">
        <v>14</v>
      </c>
      <c r="C311" s="2437" t="s">
        <v>2411</v>
      </c>
      <c r="D311" s="2437" t="s">
        <v>2412</v>
      </c>
      <c r="E311" s="2437" t="s">
        <v>2413</v>
      </c>
      <c r="F311" s="2437" t="s">
        <v>2187</v>
      </c>
      <c r="G311" s="2437" t="s">
        <v>2414</v>
      </c>
      <c r="H311" s="2437" t="s">
        <v>24</v>
      </c>
      <c r="I311" s="2437" t="s">
        <v>761</v>
      </c>
    </row>
    <row customHeight="1" ht="11.25">
      <c r="A312" s="2437" t="s">
        <v>2174</v>
      </c>
      <c r="B312" s="2437" t="s">
        <v>14</v>
      </c>
      <c r="C312" s="2437" t="s">
        <v>2415</v>
      </c>
      <c r="D312" s="2437" t="s">
        <v>2416</v>
      </c>
      <c r="E312" s="2437" t="s">
        <v>2417</v>
      </c>
      <c r="F312" s="2437" t="s">
        <v>2187</v>
      </c>
      <c r="G312" s="2437" t="s">
        <v>2418</v>
      </c>
      <c r="H312" s="2437" t="s">
        <v>24</v>
      </c>
      <c r="I312" s="2437" t="s">
        <v>761</v>
      </c>
    </row>
    <row customHeight="1" ht="11.25">
      <c r="A313" s="2437" t="s">
        <v>2174</v>
      </c>
      <c r="B313" s="2437" t="s">
        <v>14</v>
      </c>
      <c r="C313" s="2437" t="s">
        <v>2419</v>
      </c>
      <c r="D313" s="2437" t="s">
        <v>2420</v>
      </c>
      <c r="E313" s="2437" t="s">
        <v>2421</v>
      </c>
      <c r="F313" s="2437" t="s">
        <v>2352</v>
      </c>
      <c r="G313" s="2437" t="s">
        <v>2422</v>
      </c>
      <c r="H313" s="2437" t="s">
        <v>24</v>
      </c>
      <c r="I313" s="2437" t="s">
        <v>761</v>
      </c>
    </row>
    <row customHeight="1" ht="11.25">
      <c r="A314" s="2437" t="s">
        <v>2174</v>
      </c>
      <c r="B314" s="2437" t="s">
        <v>14</v>
      </c>
      <c r="C314" s="2437" t="s">
        <v>2426</v>
      </c>
      <c r="D314" s="2437" t="s">
        <v>2427</v>
      </c>
      <c r="E314" s="2437" t="s">
        <v>2428</v>
      </c>
      <c r="F314" s="2437" t="s">
        <v>2429</v>
      </c>
      <c r="G314" s="2437" t="s">
        <v>2430</v>
      </c>
      <c r="H314" s="2437" t="s">
        <v>24</v>
      </c>
      <c r="I314" s="2437" t="s">
        <v>761</v>
      </c>
    </row>
    <row customHeight="1" ht="11.25">
      <c r="A315" s="2437" t="s">
        <v>2174</v>
      </c>
      <c r="B315" s="2437" t="s">
        <v>14</v>
      </c>
      <c r="C315" s="2437" t="s">
        <v>2434</v>
      </c>
      <c r="D315" s="2437" t="s">
        <v>2435</v>
      </c>
      <c r="E315" s="2437" t="s">
        <v>2436</v>
      </c>
      <c r="F315" s="2437" t="s">
        <v>2437</v>
      </c>
      <c r="G315" s="2437" t="s">
        <v>2438</v>
      </c>
      <c r="H315" s="2437" t="s">
        <v>24</v>
      </c>
      <c r="I315" s="2437" t="s">
        <v>761</v>
      </c>
    </row>
    <row customHeight="1" ht="11.25">
      <c r="A316" s="2437" t="s">
        <v>2174</v>
      </c>
      <c r="B316" s="2437" t="s">
        <v>14</v>
      </c>
      <c r="C316" s="2437" t="s">
        <v>2443</v>
      </c>
      <c r="D316" s="2437" t="s">
        <v>2444</v>
      </c>
      <c r="E316" s="2437" t="s">
        <v>2445</v>
      </c>
      <c r="F316" s="2437" t="s">
        <v>2187</v>
      </c>
      <c r="G316" s="2437" t="s">
        <v>2446</v>
      </c>
      <c r="H316" s="2437" t="s">
        <v>24</v>
      </c>
      <c r="I316" s="2437" t="s">
        <v>761</v>
      </c>
    </row>
    <row customHeight="1" ht="11.25">
      <c r="A317" s="2437" t="s">
        <v>2174</v>
      </c>
      <c r="B317" s="2437" t="s">
        <v>14</v>
      </c>
      <c r="C317" s="2437" t="s">
        <v>2454</v>
      </c>
      <c r="D317" s="2437" t="s">
        <v>2455</v>
      </c>
      <c r="E317" s="2437" t="s">
        <v>2456</v>
      </c>
      <c r="F317" s="2437" t="s">
        <v>2287</v>
      </c>
      <c r="G317" s="2437" t="s">
        <v>2291</v>
      </c>
      <c r="H317" s="2437" t="s">
        <v>24</v>
      </c>
      <c r="I317" s="2437" t="s">
        <v>761</v>
      </c>
    </row>
    <row customHeight="1" ht="11.25">
      <c r="A318" s="2437" t="s">
        <v>2174</v>
      </c>
      <c r="B318" s="2437" t="s">
        <v>14</v>
      </c>
      <c r="C318" s="2437" t="s">
        <v>2962</v>
      </c>
      <c r="D318" s="2437" t="s">
        <v>2963</v>
      </c>
      <c r="E318" s="2437" t="s">
        <v>2964</v>
      </c>
      <c r="F318" s="2437" t="s">
        <v>2287</v>
      </c>
      <c r="G318" s="2437" t="s">
        <v>2965</v>
      </c>
      <c r="H318" s="2437" t="s">
        <v>24</v>
      </c>
      <c r="I318" s="2437" t="s">
        <v>761</v>
      </c>
    </row>
    <row customHeight="1" ht="11.25">
      <c r="A319" s="2437" t="s">
        <v>2174</v>
      </c>
      <c r="B319" s="2437" t="s">
        <v>14</v>
      </c>
      <c r="C319" s="2437" t="s">
        <v>2467</v>
      </c>
      <c r="D319" s="2437" t="s">
        <v>2468</v>
      </c>
      <c r="E319" s="2437" t="s">
        <v>2469</v>
      </c>
      <c r="F319" s="2437" t="s">
        <v>2187</v>
      </c>
      <c r="G319" s="2437" t="s">
        <v>2470</v>
      </c>
      <c r="H319" s="2437" t="s">
        <v>24</v>
      </c>
      <c r="I319" s="2437" t="s">
        <v>761</v>
      </c>
    </row>
    <row customHeight="1" ht="11.25">
      <c r="A320" s="2437" t="s">
        <v>2174</v>
      </c>
      <c r="B320" s="2437" t="s">
        <v>14</v>
      </c>
      <c r="C320" s="2437" t="s">
        <v>2471</v>
      </c>
      <c r="D320" s="2437" t="s">
        <v>2472</v>
      </c>
      <c r="E320" s="2437" t="s">
        <v>2473</v>
      </c>
      <c r="F320" s="2437" t="s">
        <v>2187</v>
      </c>
      <c r="G320" s="2437" t="s">
        <v>2474</v>
      </c>
      <c r="H320" s="2437" t="s">
        <v>24</v>
      </c>
      <c r="I320" s="2437" t="s">
        <v>761</v>
      </c>
    </row>
    <row customHeight="1" ht="11.25">
      <c r="A321" s="2437" t="s">
        <v>2174</v>
      </c>
      <c r="B321" s="2437" t="s">
        <v>14</v>
      </c>
      <c r="C321" s="2437" t="s">
        <v>2475</v>
      </c>
      <c r="D321" s="2437" t="s">
        <v>2476</v>
      </c>
      <c r="E321" s="2437" t="s">
        <v>2477</v>
      </c>
      <c r="F321" s="2437" t="s">
        <v>2308</v>
      </c>
      <c r="G321" s="2437" t="s">
        <v>2478</v>
      </c>
      <c r="H321" s="2437" t="s">
        <v>24</v>
      </c>
      <c r="I321" s="2437" t="s">
        <v>761</v>
      </c>
    </row>
    <row customHeight="1" ht="11.25">
      <c r="A322" s="2437" t="s">
        <v>2174</v>
      </c>
      <c r="B322" s="2437" t="s">
        <v>14</v>
      </c>
      <c r="C322" s="2437" t="s">
        <v>2479</v>
      </c>
      <c r="D322" s="2437" t="s">
        <v>2480</v>
      </c>
      <c r="E322" s="2437" t="s">
        <v>2481</v>
      </c>
      <c r="F322" s="2437" t="s">
        <v>2287</v>
      </c>
      <c r="G322" s="2437" t="s">
        <v>2482</v>
      </c>
      <c r="H322" s="2437" t="s">
        <v>24</v>
      </c>
      <c r="I322" s="2437" t="s">
        <v>761</v>
      </c>
    </row>
    <row customHeight="1" ht="11.25">
      <c r="A323" s="2437" t="s">
        <v>2174</v>
      </c>
      <c r="B323" s="2437" t="s">
        <v>14</v>
      </c>
      <c r="C323" s="2437" t="s">
        <v>2483</v>
      </c>
      <c r="D323" s="2437" t="s">
        <v>2484</v>
      </c>
      <c r="E323" s="2437" t="s">
        <v>2485</v>
      </c>
      <c r="F323" s="2437" t="s">
        <v>2486</v>
      </c>
      <c r="G323" s="2437" t="s">
        <v>2487</v>
      </c>
      <c r="H323" s="2437" t="s">
        <v>24</v>
      </c>
      <c r="I323" s="2437" t="s">
        <v>761</v>
      </c>
    </row>
    <row customHeight="1" ht="11.25">
      <c r="A324" s="2437" t="s">
        <v>2174</v>
      </c>
      <c r="B324" s="2437" t="s">
        <v>14</v>
      </c>
      <c r="C324" s="2437" t="s">
        <v>2966</v>
      </c>
      <c r="D324" s="2437" t="s">
        <v>2967</v>
      </c>
      <c r="E324" s="2437" t="s">
        <v>2879</v>
      </c>
      <c r="F324" s="2437" t="s">
        <v>2968</v>
      </c>
      <c r="G324" s="2437" t="s">
        <v>24</v>
      </c>
      <c r="H324" s="2437" t="s">
        <v>24</v>
      </c>
      <c r="I324" s="2437" t="s">
        <v>761</v>
      </c>
    </row>
    <row customHeight="1" ht="11.25">
      <c r="A325" s="2437" t="s">
        <v>2174</v>
      </c>
      <c r="B325" s="2437" t="s">
        <v>14</v>
      </c>
      <c r="C325" s="2437" t="s">
        <v>2969</v>
      </c>
      <c r="D325" s="2437" t="s">
        <v>2970</v>
      </c>
      <c r="E325" s="2437" t="s">
        <v>2971</v>
      </c>
      <c r="F325" s="2437" t="s">
        <v>2256</v>
      </c>
      <c r="G325" s="2437" t="s">
        <v>2972</v>
      </c>
      <c r="H325" s="2437" t="s">
        <v>24</v>
      </c>
      <c r="I325" s="2437" t="s">
        <v>761</v>
      </c>
    </row>
    <row customHeight="1" ht="11.25">
      <c r="A326" s="2437" t="s">
        <v>2174</v>
      </c>
      <c r="B326" s="2437" t="s">
        <v>14</v>
      </c>
      <c r="C326" s="2437" t="s">
        <v>2499</v>
      </c>
      <c r="D326" s="2437" t="s">
        <v>2500</v>
      </c>
      <c r="E326" s="2437" t="s">
        <v>2501</v>
      </c>
      <c r="F326" s="2437" t="s">
        <v>2502</v>
      </c>
      <c r="G326" s="2437" t="s">
        <v>2503</v>
      </c>
      <c r="H326" s="2437" t="s">
        <v>24</v>
      </c>
      <c r="I326" s="2437" t="s">
        <v>761</v>
      </c>
    </row>
    <row customHeight="1" ht="11.25">
      <c r="A327" s="2437" t="s">
        <v>2174</v>
      </c>
      <c r="B327" s="2437" t="s">
        <v>14</v>
      </c>
      <c r="C327" s="2437" t="s">
        <v>2973</v>
      </c>
      <c r="D327" s="2437" t="s">
        <v>2974</v>
      </c>
      <c r="E327" s="2437" t="s">
        <v>2975</v>
      </c>
      <c r="F327" s="2437" t="s">
        <v>2486</v>
      </c>
      <c r="G327" s="2437" t="s">
        <v>2976</v>
      </c>
      <c r="H327" s="2437" t="s">
        <v>24</v>
      </c>
      <c r="I327" s="2437" t="s">
        <v>761</v>
      </c>
    </row>
    <row customHeight="1" ht="11.25">
      <c r="A328" s="2437" t="s">
        <v>2174</v>
      </c>
      <c r="B328" s="2437" t="s">
        <v>14</v>
      </c>
      <c r="C328" s="2437" t="s">
        <v>2504</v>
      </c>
      <c r="D328" s="2437" t="s">
        <v>2505</v>
      </c>
      <c r="E328" s="2437" t="s">
        <v>2506</v>
      </c>
      <c r="F328" s="2437" t="s">
        <v>2502</v>
      </c>
      <c r="G328" s="2437" t="s">
        <v>2507</v>
      </c>
      <c r="H328" s="2437" t="s">
        <v>24</v>
      </c>
      <c r="I328" s="2437" t="s">
        <v>761</v>
      </c>
    </row>
    <row customHeight="1" ht="11.25">
      <c r="A329" s="2437" t="s">
        <v>2174</v>
      </c>
      <c r="B329" s="2437" t="s">
        <v>14</v>
      </c>
      <c r="C329" s="2437" t="s">
        <v>2512</v>
      </c>
      <c r="D329" s="2437" t="s">
        <v>2513</v>
      </c>
      <c r="E329" s="2437" t="s">
        <v>2514</v>
      </c>
      <c r="F329" s="2437" t="s">
        <v>2287</v>
      </c>
      <c r="G329" s="2437" t="s">
        <v>24</v>
      </c>
      <c r="H329" s="2437" t="s">
        <v>24</v>
      </c>
      <c r="I329" s="2437" t="s">
        <v>761</v>
      </c>
    </row>
    <row customHeight="1" ht="11.25">
      <c r="A330" s="2437" t="s">
        <v>2174</v>
      </c>
      <c r="B330" s="2437" t="s">
        <v>14</v>
      </c>
      <c r="C330" s="2437" t="s">
        <v>2515</v>
      </c>
      <c r="D330" s="2437" t="s">
        <v>2516</v>
      </c>
      <c r="E330" s="2437" t="s">
        <v>2517</v>
      </c>
      <c r="F330" s="2437" t="s">
        <v>2183</v>
      </c>
      <c r="G330" s="2437" t="s">
        <v>2518</v>
      </c>
      <c r="H330" s="2437" t="s">
        <v>24</v>
      </c>
      <c r="I330" s="2437" t="s">
        <v>761</v>
      </c>
    </row>
    <row customHeight="1" ht="11.25">
      <c r="A331" s="2437" t="s">
        <v>2174</v>
      </c>
      <c r="B331" s="2437" t="s">
        <v>14</v>
      </c>
      <c r="C331" s="2437" t="s">
        <v>2977</v>
      </c>
      <c r="D331" s="2437" t="s">
        <v>2978</v>
      </c>
      <c r="E331" s="2437" t="s">
        <v>2979</v>
      </c>
      <c r="F331" s="2437" t="s">
        <v>2287</v>
      </c>
      <c r="G331" s="2437" t="s">
        <v>24</v>
      </c>
      <c r="H331" s="2437" t="s">
        <v>24</v>
      </c>
      <c r="I331" s="2437" t="s">
        <v>761</v>
      </c>
    </row>
    <row customHeight="1" ht="11.25">
      <c r="A332" s="2437" t="s">
        <v>2174</v>
      </c>
      <c r="B332" s="2437" t="s">
        <v>14</v>
      </c>
      <c r="C332" s="2437" t="s">
        <v>2519</v>
      </c>
      <c r="D332" s="2437" t="s">
        <v>2520</v>
      </c>
      <c r="E332" s="2437" t="s">
        <v>2521</v>
      </c>
      <c r="F332" s="2437" t="s">
        <v>2256</v>
      </c>
      <c r="G332" s="2437" t="s">
        <v>2522</v>
      </c>
      <c r="H332" s="2437" t="s">
        <v>24</v>
      </c>
      <c r="I332" s="2437" t="s">
        <v>761</v>
      </c>
    </row>
    <row customHeight="1" ht="11.25">
      <c r="A333" s="2437" t="s">
        <v>2174</v>
      </c>
      <c r="B333" s="2437" t="s">
        <v>14</v>
      </c>
      <c r="C333" s="2437" t="s">
        <v>2523</v>
      </c>
      <c r="D333" s="2437" t="s">
        <v>2524</v>
      </c>
      <c r="E333" s="2437" t="s">
        <v>2525</v>
      </c>
      <c r="F333" s="2437" t="s">
        <v>2187</v>
      </c>
      <c r="G333" s="2437" t="s">
        <v>2526</v>
      </c>
      <c r="H333" s="2437" t="s">
        <v>24</v>
      </c>
      <c r="I333" s="2437" t="s">
        <v>761</v>
      </c>
    </row>
    <row customHeight="1" ht="11.25">
      <c r="A334" s="2437" t="s">
        <v>2174</v>
      </c>
      <c r="B334" s="2437" t="s">
        <v>14</v>
      </c>
      <c r="C334" s="2437" t="s">
        <v>2980</v>
      </c>
      <c r="D334" s="2437" t="s">
        <v>2981</v>
      </c>
      <c r="E334" s="2437" t="s">
        <v>2982</v>
      </c>
      <c r="F334" s="2437" t="s">
        <v>2183</v>
      </c>
      <c r="G334" s="2437" t="s">
        <v>2983</v>
      </c>
      <c r="H334" s="2437" t="s">
        <v>24</v>
      </c>
      <c r="I334" s="2437" t="s">
        <v>761</v>
      </c>
    </row>
    <row customHeight="1" ht="11.25">
      <c r="A335" s="2437" t="s">
        <v>2174</v>
      </c>
      <c r="B335" s="2437" t="s">
        <v>14</v>
      </c>
      <c r="C335" s="2437" t="s">
        <v>2984</v>
      </c>
      <c r="D335" s="2437" t="s">
        <v>2985</v>
      </c>
      <c r="E335" s="2437" t="s">
        <v>2986</v>
      </c>
      <c r="F335" s="2437" t="s">
        <v>2216</v>
      </c>
      <c r="G335" s="2437" t="s">
        <v>2987</v>
      </c>
      <c r="H335" s="2437" t="s">
        <v>24</v>
      </c>
      <c r="I335" s="2437" t="s">
        <v>761</v>
      </c>
    </row>
    <row customHeight="1" ht="11.25">
      <c r="A336" s="2437" t="s">
        <v>2174</v>
      </c>
      <c r="B336" s="2437" t="s">
        <v>14</v>
      </c>
      <c r="C336" s="2437" t="s">
        <v>2988</v>
      </c>
      <c r="D336" s="2437" t="s">
        <v>2989</v>
      </c>
      <c r="E336" s="2437" t="s">
        <v>2990</v>
      </c>
      <c r="F336" s="2437" t="s">
        <v>2183</v>
      </c>
      <c r="G336" s="2437" t="s">
        <v>24</v>
      </c>
      <c r="H336" s="2437" t="s">
        <v>24</v>
      </c>
      <c r="I336" s="2437" t="s">
        <v>761</v>
      </c>
    </row>
    <row customHeight="1" ht="11.25">
      <c r="A337" s="2437" t="s">
        <v>2174</v>
      </c>
      <c r="B337" s="2437" t="s">
        <v>14</v>
      </c>
      <c r="C337" s="2437" t="s">
        <v>2991</v>
      </c>
      <c r="D337" s="2437" t="s">
        <v>2992</v>
      </c>
      <c r="E337" s="2437" t="s">
        <v>2993</v>
      </c>
      <c r="F337" s="2437" t="s">
        <v>2298</v>
      </c>
      <c r="G337" s="2437" t="s">
        <v>2994</v>
      </c>
      <c r="H337" s="2437" t="s">
        <v>24</v>
      </c>
      <c r="I337" s="2437" t="s">
        <v>761</v>
      </c>
    </row>
    <row customHeight="1" ht="11.25">
      <c r="A338" s="2437" t="s">
        <v>2174</v>
      </c>
      <c r="B338" s="2437" t="s">
        <v>14</v>
      </c>
      <c r="C338" s="2437" t="s">
        <v>2995</v>
      </c>
      <c r="D338" s="2437" t="s">
        <v>2996</v>
      </c>
      <c r="E338" s="2437" t="s">
        <v>2997</v>
      </c>
      <c r="F338" s="2437" t="s">
        <v>2372</v>
      </c>
      <c r="G338" s="2437" t="s">
        <v>2647</v>
      </c>
      <c r="H338" s="2437" t="s">
        <v>24</v>
      </c>
      <c r="I338" s="2437" t="s">
        <v>761</v>
      </c>
    </row>
    <row customHeight="1" ht="11.25">
      <c r="A339" s="2437" t="s">
        <v>2174</v>
      </c>
      <c r="B339" s="2437" t="s">
        <v>14</v>
      </c>
      <c r="C339" s="2437" t="s">
        <v>2998</v>
      </c>
      <c r="D339" s="2437" t="s">
        <v>2999</v>
      </c>
      <c r="E339" s="2437" t="s">
        <v>3000</v>
      </c>
      <c r="F339" s="2437" t="s">
        <v>2187</v>
      </c>
      <c r="G339" s="2437" t="s">
        <v>2530</v>
      </c>
      <c r="H339" s="2437" t="s">
        <v>24</v>
      </c>
      <c r="I339" s="2437" t="s">
        <v>761</v>
      </c>
    </row>
    <row customHeight="1" ht="11.25">
      <c r="A340" s="2437" t="s">
        <v>2174</v>
      </c>
      <c r="B340" s="2437" t="s">
        <v>14</v>
      </c>
      <c r="C340" s="2437" t="s">
        <v>2531</v>
      </c>
      <c r="D340" s="2437" t="s">
        <v>2532</v>
      </c>
      <c r="E340" s="2437" t="s">
        <v>2533</v>
      </c>
      <c r="F340" s="2437" t="s">
        <v>2183</v>
      </c>
      <c r="G340" s="2437" t="s">
        <v>2534</v>
      </c>
      <c r="H340" s="2437" t="s">
        <v>24</v>
      </c>
      <c r="I340" s="2437" t="s">
        <v>761</v>
      </c>
    </row>
    <row customHeight="1" ht="11.25">
      <c r="A341" s="2437" t="s">
        <v>2174</v>
      </c>
      <c r="B341" s="2437" t="s">
        <v>14</v>
      </c>
      <c r="C341" s="2437" t="s">
        <v>2535</v>
      </c>
      <c r="D341" s="2437" t="s">
        <v>2536</v>
      </c>
      <c r="E341" s="2437" t="s">
        <v>2537</v>
      </c>
      <c r="F341" s="2437" t="s">
        <v>2538</v>
      </c>
      <c r="G341" s="2437" t="s">
        <v>2539</v>
      </c>
      <c r="H341" s="2437" t="s">
        <v>24</v>
      </c>
      <c r="I341" s="2437" t="s">
        <v>761</v>
      </c>
    </row>
    <row customHeight="1" ht="11.25">
      <c r="A342" s="2437" t="s">
        <v>2174</v>
      </c>
      <c r="B342" s="2437" t="s">
        <v>14</v>
      </c>
      <c r="C342" s="2437" t="s">
        <v>2540</v>
      </c>
      <c r="D342" s="2437" t="s">
        <v>2536</v>
      </c>
      <c r="E342" s="2437" t="s">
        <v>2537</v>
      </c>
      <c r="F342" s="2437" t="s">
        <v>2541</v>
      </c>
      <c r="G342" s="2437" t="s">
        <v>2539</v>
      </c>
      <c r="H342" s="2437" t="s">
        <v>24</v>
      </c>
      <c r="I342" s="2437" t="s">
        <v>761</v>
      </c>
    </row>
    <row customHeight="1" ht="11.25">
      <c r="A343" s="2437" t="s">
        <v>2174</v>
      </c>
      <c r="B343" s="2437" t="s">
        <v>14</v>
      </c>
      <c r="C343" s="2437" t="s">
        <v>2542</v>
      </c>
      <c r="D343" s="2437" t="s">
        <v>2543</v>
      </c>
      <c r="E343" s="2437" t="s">
        <v>2544</v>
      </c>
      <c r="F343" s="2437" t="s">
        <v>2187</v>
      </c>
      <c r="G343" s="2437" t="s">
        <v>2545</v>
      </c>
      <c r="H343" s="2437" t="s">
        <v>24</v>
      </c>
      <c r="I343" s="2437" t="s">
        <v>761</v>
      </c>
    </row>
    <row customHeight="1" ht="11.25">
      <c r="A344" s="2437" t="s">
        <v>2174</v>
      </c>
      <c r="B344" s="2437" t="s">
        <v>14</v>
      </c>
      <c r="C344" s="2437" t="s">
        <v>2546</v>
      </c>
      <c r="D344" s="2437" t="s">
        <v>2547</v>
      </c>
      <c r="E344" s="2437" t="s">
        <v>2548</v>
      </c>
      <c r="F344" s="2437" t="s">
        <v>2352</v>
      </c>
      <c r="G344" s="2437" t="s">
        <v>24</v>
      </c>
      <c r="H344" s="2437" t="s">
        <v>24</v>
      </c>
      <c r="I344" s="2437" t="s">
        <v>761</v>
      </c>
    </row>
    <row customHeight="1" ht="11.25">
      <c r="A345" s="2437" t="s">
        <v>2174</v>
      </c>
      <c r="B345" s="2437" t="s">
        <v>14</v>
      </c>
      <c r="C345" s="2437" t="s">
        <v>2560</v>
      </c>
      <c r="D345" s="2437" t="s">
        <v>2561</v>
      </c>
      <c r="E345" s="2437" t="s">
        <v>2562</v>
      </c>
      <c r="F345" s="2437" t="s">
        <v>2187</v>
      </c>
      <c r="G345" s="2437" t="s">
        <v>2563</v>
      </c>
      <c r="H345" s="2437" t="s">
        <v>24</v>
      </c>
      <c r="I345" s="2437" t="s">
        <v>761</v>
      </c>
    </row>
    <row customHeight="1" ht="11.25">
      <c r="A346" s="2437" t="s">
        <v>2174</v>
      </c>
      <c r="B346" s="2437" t="s">
        <v>14</v>
      </c>
      <c r="C346" s="2437" t="s">
        <v>3001</v>
      </c>
      <c r="D346" s="2437" t="s">
        <v>3002</v>
      </c>
      <c r="E346" s="2437" t="s">
        <v>3003</v>
      </c>
      <c r="F346" s="2437" t="s">
        <v>2178</v>
      </c>
      <c r="G346" s="2437" t="s">
        <v>3004</v>
      </c>
      <c r="H346" s="2437" t="s">
        <v>24</v>
      </c>
      <c r="I346" s="2437" t="s">
        <v>761</v>
      </c>
    </row>
    <row customHeight="1" ht="11.25">
      <c r="A347" s="2437" t="s">
        <v>2174</v>
      </c>
      <c r="B347" s="2437" t="s">
        <v>14</v>
      </c>
      <c r="C347" s="2437" t="s">
        <v>3005</v>
      </c>
      <c r="D347" s="2437" t="s">
        <v>3006</v>
      </c>
      <c r="E347" s="2437" t="s">
        <v>3007</v>
      </c>
      <c r="F347" s="2437" t="s">
        <v>2270</v>
      </c>
      <c r="G347" s="2437" t="s">
        <v>24</v>
      </c>
      <c r="H347" s="2437" t="s">
        <v>24</v>
      </c>
      <c r="I347" s="2437" t="s">
        <v>761</v>
      </c>
    </row>
    <row customHeight="1" ht="11.25">
      <c r="A348" s="2437" t="s">
        <v>2174</v>
      </c>
      <c r="B348" s="2437" t="s">
        <v>14</v>
      </c>
      <c r="C348" s="2437" t="s">
        <v>2572</v>
      </c>
      <c r="D348" s="2437" t="s">
        <v>2573</v>
      </c>
      <c r="E348" s="2437" t="s">
        <v>2574</v>
      </c>
      <c r="F348" s="2437" t="s">
        <v>2183</v>
      </c>
      <c r="G348" s="2437" t="s">
        <v>2575</v>
      </c>
      <c r="H348" s="2437" t="s">
        <v>24</v>
      </c>
      <c r="I348" s="2437" t="s">
        <v>761</v>
      </c>
    </row>
    <row customHeight="1" ht="11.25">
      <c r="A349" s="2437" t="s">
        <v>2174</v>
      </c>
      <c r="B349" s="2437" t="s">
        <v>14</v>
      </c>
      <c r="C349" s="2437" t="s">
        <v>3008</v>
      </c>
      <c r="D349" s="2437" t="s">
        <v>3009</v>
      </c>
      <c r="E349" s="2437" t="s">
        <v>3010</v>
      </c>
      <c r="F349" s="2437" t="s">
        <v>2429</v>
      </c>
      <c r="G349" s="2437" t="s">
        <v>3011</v>
      </c>
      <c r="H349" s="2437" t="s">
        <v>24</v>
      </c>
      <c r="I349" s="2437" t="s">
        <v>761</v>
      </c>
    </row>
    <row customHeight="1" ht="11.25">
      <c r="A350" s="2437" t="s">
        <v>2174</v>
      </c>
      <c r="B350" s="2437" t="s">
        <v>14</v>
      </c>
      <c r="C350" s="2437" t="s">
        <v>2584</v>
      </c>
      <c r="D350" s="2437" t="s">
        <v>2585</v>
      </c>
      <c r="E350" s="2437" t="s">
        <v>2586</v>
      </c>
      <c r="F350" s="2437" t="s">
        <v>2187</v>
      </c>
      <c r="G350" s="2437" t="s">
        <v>2587</v>
      </c>
      <c r="H350" s="2437" t="s">
        <v>24</v>
      </c>
      <c r="I350" s="2437" t="s">
        <v>761</v>
      </c>
    </row>
    <row customHeight="1" ht="11.25">
      <c r="A351" s="2437" t="s">
        <v>2174</v>
      </c>
      <c r="B351" s="2437" t="s">
        <v>14</v>
      </c>
      <c r="C351" s="2437" t="s">
        <v>3012</v>
      </c>
      <c r="D351" s="2437" t="s">
        <v>3013</v>
      </c>
      <c r="E351" s="2437" t="s">
        <v>3014</v>
      </c>
      <c r="F351" s="2437" t="s">
        <v>2187</v>
      </c>
      <c r="G351" s="2437" t="s">
        <v>3015</v>
      </c>
      <c r="H351" s="2437" t="s">
        <v>24</v>
      </c>
      <c r="I351" s="2437" t="s">
        <v>761</v>
      </c>
    </row>
    <row customHeight="1" ht="11.25">
      <c r="A352" s="2437" t="s">
        <v>2174</v>
      </c>
      <c r="B352" s="2437" t="s">
        <v>14</v>
      </c>
      <c r="C352" s="2437" t="s">
        <v>3016</v>
      </c>
      <c r="D352" s="2437" t="s">
        <v>3017</v>
      </c>
      <c r="E352" s="2437" t="s">
        <v>3018</v>
      </c>
      <c r="F352" s="2437" t="s">
        <v>3019</v>
      </c>
      <c r="G352" s="2437" t="s">
        <v>3020</v>
      </c>
      <c r="H352" s="2437" t="s">
        <v>3021</v>
      </c>
      <c r="I352" s="2437" t="s">
        <v>761</v>
      </c>
    </row>
    <row customHeight="1" ht="11.25">
      <c r="A353" s="2437" t="s">
        <v>2174</v>
      </c>
      <c r="B353" s="2437" t="s">
        <v>14</v>
      </c>
      <c r="C353" s="2437" t="s">
        <v>2592</v>
      </c>
      <c r="D353" s="2437" t="s">
        <v>2593</v>
      </c>
      <c r="E353" s="2437" t="s">
        <v>2594</v>
      </c>
      <c r="F353" s="2437" t="s">
        <v>2183</v>
      </c>
      <c r="G353" s="2437" t="s">
        <v>2595</v>
      </c>
      <c r="H353" s="2437" t="s">
        <v>24</v>
      </c>
      <c r="I353" s="2437" t="s">
        <v>761</v>
      </c>
    </row>
    <row customHeight="1" ht="11.25">
      <c r="A354" s="2437" t="s">
        <v>2174</v>
      </c>
      <c r="B354" s="2437" t="s">
        <v>14</v>
      </c>
      <c r="C354" s="2437" t="s">
        <v>2596</v>
      </c>
      <c r="D354" s="2437" t="s">
        <v>2597</v>
      </c>
      <c r="E354" s="2437" t="s">
        <v>2598</v>
      </c>
      <c r="F354" s="2437" t="s">
        <v>2187</v>
      </c>
      <c r="G354" s="2437" t="s">
        <v>24</v>
      </c>
      <c r="H354" s="2437" t="s">
        <v>24</v>
      </c>
      <c r="I354" s="2437" t="s">
        <v>761</v>
      </c>
    </row>
    <row customHeight="1" ht="11.25">
      <c r="A355" s="2437" t="s">
        <v>2174</v>
      </c>
      <c r="B355" s="2437" t="s">
        <v>14</v>
      </c>
      <c r="C355" s="2437" t="s">
        <v>2599</v>
      </c>
      <c r="D355" s="2437" t="s">
        <v>2600</v>
      </c>
      <c r="E355" s="2437" t="s">
        <v>2601</v>
      </c>
      <c r="F355" s="2437" t="s">
        <v>2187</v>
      </c>
      <c r="G355" s="2437" t="s">
        <v>2602</v>
      </c>
      <c r="H355" s="2437" t="s">
        <v>24</v>
      </c>
      <c r="I355" s="2437" t="s">
        <v>761</v>
      </c>
    </row>
    <row customHeight="1" ht="11.25">
      <c r="A356" s="2437" t="s">
        <v>2174</v>
      </c>
      <c r="B356" s="2437" t="s">
        <v>14</v>
      </c>
      <c r="C356" s="2437" t="s">
        <v>2603</v>
      </c>
      <c r="D356" s="2437" t="s">
        <v>2600</v>
      </c>
      <c r="E356" s="2437" t="s">
        <v>2604</v>
      </c>
      <c r="F356" s="2437" t="s">
        <v>2187</v>
      </c>
      <c r="G356" s="2437" t="s">
        <v>2605</v>
      </c>
      <c r="H356" s="2437" t="s">
        <v>24</v>
      </c>
      <c r="I356" s="2437" t="s">
        <v>761</v>
      </c>
    </row>
    <row customHeight="1" ht="11.25">
      <c r="A357" s="2437" t="s">
        <v>2174</v>
      </c>
      <c r="B357" s="2437" t="s">
        <v>14</v>
      </c>
      <c r="C357" s="2437" t="s">
        <v>2606</v>
      </c>
      <c r="D357" s="2437" t="s">
        <v>2607</v>
      </c>
      <c r="E357" s="2437" t="s">
        <v>2608</v>
      </c>
      <c r="F357" s="2437" t="s">
        <v>2187</v>
      </c>
      <c r="G357" s="2437" t="s">
        <v>2609</v>
      </c>
      <c r="H357" s="2437" t="s">
        <v>24</v>
      </c>
      <c r="I357" s="2437" t="s">
        <v>761</v>
      </c>
    </row>
    <row customHeight="1" ht="11.25">
      <c r="A358" s="2437" t="s">
        <v>2174</v>
      </c>
      <c r="B358" s="2437" t="s">
        <v>14</v>
      </c>
      <c r="C358" s="2437" t="s">
        <v>2618</v>
      </c>
      <c r="D358" s="2437" t="s">
        <v>2619</v>
      </c>
      <c r="E358" s="2437" t="s">
        <v>2620</v>
      </c>
      <c r="F358" s="2437" t="s">
        <v>2216</v>
      </c>
      <c r="G358" s="2437" t="s">
        <v>2621</v>
      </c>
      <c r="H358" s="2437" t="s">
        <v>24</v>
      </c>
      <c r="I358" s="2437" t="s">
        <v>761</v>
      </c>
    </row>
    <row customHeight="1" ht="11.25">
      <c r="A359" s="2437" t="s">
        <v>2174</v>
      </c>
      <c r="B359" s="2437" t="s">
        <v>14</v>
      </c>
      <c r="C359" s="2437" t="s">
        <v>2622</v>
      </c>
      <c r="D359" s="2437" t="s">
        <v>2623</v>
      </c>
      <c r="E359" s="2437" t="s">
        <v>2624</v>
      </c>
      <c r="F359" s="2437" t="s">
        <v>2352</v>
      </c>
      <c r="G359" s="2437" t="s">
        <v>2625</v>
      </c>
      <c r="H359" s="2437" t="s">
        <v>24</v>
      </c>
      <c r="I359" s="2437" t="s">
        <v>761</v>
      </c>
    </row>
    <row customHeight="1" ht="11.25">
      <c r="A360" s="2437" t="s">
        <v>2174</v>
      </c>
      <c r="B360" s="2437" t="s">
        <v>14</v>
      </c>
      <c r="C360" s="2437" t="s">
        <v>2626</v>
      </c>
      <c r="D360" s="2437" t="s">
        <v>2627</v>
      </c>
      <c r="E360" s="2437" t="s">
        <v>2628</v>
      </c>
      <c r="F360" s="2437" t="s">
        <v>2629</v>
      </c>
      <c r="G360" s="2437" t="s">
        <v>2630</v>
      </c>
      <c r="H360" s="2437" t="s">
        <v>24</v>
      </c>
      <c r="I360" s="2437" t="s">
        <v>761</v>
      </c>
    </row>
    <row customHeight="1" ht="11.25">
      <c r="A361" s="2437" t="s">
        <v>2174</v>
      </c>
      <c r="B361" s="2437" t="s">
        <v>14</v>
      </c>
      <c r="C361" s="2437" t="s">
        <v>2631</v>
      </c>
      <c r="D361" s="2437" t="s">
        <v>2632</v>
      </c>
      <c r="E361" s="2437" t="s">
        <v>2633</v>
      </c>
      <c r="F361" s="2437" t="s">
        <v>2634</v>
      </c>
      <c r="G361" s="2437" t="s">
        <v>2635</v>
      </c>
      <c r="H361" s="2437" t="s">
        <v>24</v>
      </c>
      <c r="I361" s="2437" t="s">
        <v>761</v>
      </c>
    </row>
    <row customHeight="1" ht="11.25">
      <c r="A362" s="2437" t="s">
        <v>2174</v>
      </c>
      <c r="B362" s="2437" t="s">
        <v>14</v>
      </c>
      <c r="C362" s="2437" t="s">
        <v>2636</v>
      </c>
      <c r="D362" s="2437" t="s">
        <v>2637</v>
      </c>
      <c r="E362" s="2437" t="s">
        <v>2638</v>
      </c>
      <c r="F362" s="2437" t="s">
        <v>2183</v>
      </c>
      <c r="G362" s="2437" t="s">
        <v>2639</v>
      </c>
      <c r="H362" s="2437" t="s">
        <v>24</v>
      </c>
      <c r="I362" s="2437" t="s">
        <v>761</v>
      </c>
    </row>
    <row customHeight="1" ht="11.25">
      <c r="A363" s="2437" t="s">
        <v>2174</v>
      </c>
      <c r="B363" s="2437" t="s">
        <v>14</v>
      </c>
      <c r="C363" s="2437" t="s">
        <v>3022</v>
      </c>
      <c r="D363" s="2437" t="s">
        <v>3023</v>
      </c>
      <c r="E363" s="2437" t="s">
        <v>3024</v>
      </c>
      <c r="F363" s="2437" t="s">
        <v>2187</v>
      </c>
      <c r="G363" s="2437" t="s">
        <v>3025</v>
      </c>
      <c r="H363" s="2437" t="s">
        <v>24</v>
      </c>
      <c r="I363" s="2437" t="s">
        <v>761</v>
      </c>
    </row>
    <row customHeight="1" ht="11.25">
      <c r="A364" s="2437" t="s">
        <v>2174</v>
      </c>
      <c r="B364" s="2437" t="s">
        <v>14</v>
      </c>
      <c r="C364" s="2437" t="s">
        <v>2644</v>
      </c>
      <c r="D364" s="2437" t="s">
        <v>2645</v>
      </c>
      <c r="E364" s="2437" t="s">
        <v>2646</v>
      </c>
      <c r="F364" s="2437" t="s">
        <v>2183</v>
      </c>
      <c r="G364" s="2437" t="s">
        <v>2647</v>
      </c>
      <c r="H364" s="2437" t="s">
        <v>24</v>
      </c>
      <c r="I364" s="2437" t="s">
        <v>761</v>
      </c>
    </row>
    <row customHeight="1" ht="11.25">
      <c r="A365" s="2437" t="s">
        <v>2174</v>
      </c>
      <c r="B365" s="2437" t="s">
        <v>14</v>
      </c>
      <c r="C365" s="2437" t="s">
        <v>2648</v>
      </c>
      <c r="D365" s="2437" t="s">
        <v>2645</v>
      </c>
      <c r="E365" s="2437" t="s">
        <v>2649</v>
      </c>
      <c r="F365" s="2437" t="s">
        <v>2183</v>
      </c>
      <c r="G365" s="2437" t="s">
        <v>2650</v>
      </c>
      <c r="H365" s="2437" t="s">
        <v>24</v>
      </c>
      <c r="I365" s="2437" t="s">
        <v>761</v>
      </c>
    </row>
    <row customHeight="1" ht="11.25">
      <c r="A366" s="2437" t="s">
        <v>2174</v>
      </c>
      <c r="B366" s="2437" t="s">
        <v>14</v>
      </c>
      <c r="C366" s="2437" t="s">
        <v>2659</v>
      </c>
      <c r="D366" s="2437" t="s">
        <v>2660</v>
      </c>
      <c r="E366" s="2437" t="s">
        <v>2661</v>
      </c>
      <c r="F366" s="2437" t="s">
        <v>2178</v>
      </c>
      <c r="G366" s="2437" t="s">
        <v>24</v>
      </c>
      <c r="H366" s="2437" t="s">
        <v>24</v>
      </c>
      <c r="I366" s="2437" t="s">
        <v>761</v>
      </c>
    </row>
    <row customHeight="1" ht="11.25">
      <c r="A367" s="2437" t="s">
        <v>2174</v>
      </c>
      <c r="B367" s="2437" t="s">
        <v>14</v>
      </c>
      <c r="C367" s="2437" t="s">
        <v>3026</v>
      </c>
      <c r="D367" s="2437" t="s">
        <v>3027</v>
      </c>
      <c r="E367" s="2437" t="s">
        <v>3028</v>
      </c>
      <c r="F367" s="2437" t="s">
        <v>2372</v>
      </c>
      <c r="G367" s="2437" t="s">
        <v>3029</v>
      </c>
      <c r="H367" s="2437" t="s">
        <v>24</v>
      </c>
      <c r="I367" s="2437" t="s">
        <v>761</v>
      </c>
    </row>
    <row customHeight="1" ht="11.25">
      <c r="A368" s="2437" t="s">
        <v>2174</v>
      </c>
      <c r="B368" s="2437" t="s">
        <v>14</v>
      </c>
      <c r="C368" s="2437" t="s">
        <v>2674</v>
      </c>
      <c r="D368" s="2437" t="s">
        <v>2675</v>
      </c>
      <c r="E368" s="2437" t="s">
        <v>2676</v>
      </c>
      <c r="F368" s="2437" t="s">
        <v>2183</v>
      </c>
      <c r="G368" s="2437" t="s">
        <v>2677</v>
      </c>
      <c r="H368" s="2437" t="s">
        <v>2678</v>
      </c>
      <c r="I368" s="2437" t="s">
        <v>761</v>
      </c>
    </row>
    <row customHeight="1" ht="11.25">
      <c r="A369" s="2437" t="s">
        <v>2174</v>
      </c>
      <c r="B369" s="2437" t="s">
        <v>14</v>
      </c>
      <c r="C369" s="2437" t="s">
        <v>2716</v>
      </c>
      <c r="D369" s="2437" t="s">
        <v>2717</v>
      </c>
      <c r="E369" s="2437" t="s">
        <v>2718</v>
      </c>
      <c r="F369" s="2437" t="s">
        <v>2187</v>
      </c>
      <c r="G369" s="2437" t="s">
        <v>2719</v>
      </c>
      <c r="H369" s="2437" t="s">
        <v>24</v>
      </c>
      <c r="I369" s="2437" t="s">
        <v>761</v>
      </c>
    </row>
    <row customHeight="1" ht="11.25">
      <c r="A370" s="2437" t="s">
        <v>2174</v>
      </c>
      <c r="B370" s="2437" t="s">
        <v>14</v>
      </c>
      <c r="C370" s="2437" t="s">
        <v>2729</v>
      </c>
      <c r="D370" s="2437" t="s">
        <v>2730</v>
      </c>
      <c r="E370" s="2437" t="s">
        <v>2731</v>
      </c>
      <c r="F370" s="2437" t="s">
        <v>2187</v>
      </c>
      <c r="G370" s="2437" t="s">
        <v>24</v>
      </c>
      <c r="H370" s="2437" t="s">
        <v>24</v>
      </c>
      <c r="I370" s="2437" t="s">
        <v>761</v>
      </c>
    </row>
    <row customHeight="1" ht="11.25">
      <c r="A371" s="2437" t="s">
        <v>2174</v>
      </c>
      <c r="B371" s="2437" t="s">
        <v>14</v>
      </c>
      <c r="C371" s="2437" t="s">
        <v>2732</v>
      </c>
      <c r="D371" s="2437" t="s">
        <v>2733</v>
      </c>
      <c r="E371" s="2437" t="s">
        <v>2734</v>
      </c>
      <c r="F371" s="2437" t="s">
        <v>2183</v>
      </c>
      <c r="G371" s="2437" t="s">
        <v>2735</v>
      </c>
      <c r="H371" s="2437" t="s">
        <v>24</v>
      </c>
      <c r="I371" s="2437" t="s">
        <v>761</v>
      </c>
    </row>
    <row customHeight="1" ht="11.25">
      <c r="A372" s="2437" t="s">
        <v>2174</v>
      </c>
      <c r="B372" s="2437" t="s">
        <v>14</v>
      </c>
      <c r="C372" s="2437" t="s">
        <v>2740</v>
      </c>
      <c r="D372" s="2437" t="s">
        <v>2741</v>
      </c>
      <c r="E372" s="2437" t="s">
        <v>2742</v>
      </c>
      <c r="F372" s="2437" t="s">
        <v>2183</v>
      </c>
      <c r="G372" s="2437" t="s">
        <v>2743</v>
      </c>
      <c r="H372" s="2437" t="s">
        <v>24</v>
      </c>
      <c r="I372" s="2437" t="s">
        <v>761</v>
      </c>
    </row>
    <row customHeight="1" ht="11.25">
      <c r="A373" s="2437" t="s">
        <v>2174</v>
      </c>
      <c r="B373" s="2437" t="s">
        <v>14</v>
      </c>
      <c r="C373" s="2437" t="s">
        <v>2744</v>
      </c>
      <c r="D373" s="2437" t="s">
        <v>2745</v>
      </c>
      <c r="E373" s="2437" t="s">
        <v>2746</v>
      </c>
      <c r="F373" s="2437" t="s">
        <v>2183</v>
      </c>
      <c r="G373" s="2437" t="s">
        <v>2747</v>
      </c>
      <c r="H373" s="2437" t="s">
        <v>24</v>
      </c>
      <c r="I373" s="2437" t="s">
        <v>761</v>
      </c>
    </row>
    <row customHeight="1" ht="11.25">
      <c r="A374" s="2437" t="s">
        <v>2174</v>
      </c>
      <c r="B374" s="2437" t="s">
        <v>14</v>
      </c>
      <c r="C374" s="2437" t="s">
        <v>2748</v>
      </c>
      <c r="D374" s="2437" t="s">
        <v>2749</v>
      </c>
      <c r="E374" s="2437" t="s">
        <v>2750</v>
      </c>
      <c r="F374" s="2437" t="s">
        <v>2187</v>
      </c>
      <c r="G374" s="2437" t="s">
        <v>2751</v>
      </c>
      <c r="H374" s="2437" t="s">
        <v>24</v>
      </c>
      <c r="I374" s="2437" t="s">
        <v>761</v>
      </c>
    </row>
    <row customHeight="1" ht="11.25">
      <c r="A375" s="2437" t="s">
        <v>2174</v>
      </c>
      <c r="B375" s="2437" t="s">
        <v>14</v>
      </c>
      <c r="C375" s="2437" t="s">
        <v>2752</v>
      </c>
      <c r="D375" s="2437" t="s">
        <v>2753</v>
      </c>
      <c r="E375" s="2437" t="s">
        <v>2754</v>
      </c>
      <c r="F375" s="2437" t="s">
        <v>2183</v>
      </c>
      <c r="G375" s="2437" t="s">
        <v>2755</v>
      </c>
      <c r="H375" s="2437" t="s">
        <v>24</v>
      </c>
      <c r="I375" s="2437" t="s">
        <v>761</v>
      </c>
    </row>
    <row customHeight="1" ht="11.25">
      <c r="A376" s="2437" t="s">
        <v>2174</v>
      </c>
      <c r="B376" s="2437" t="s">
        <v>14</v>
      </c>
      <c r="C376" s="2437" t="s">
        <v>2763</v>
      </c>
      <c r="D376" s="2437" t="s">
        <v>2764</v>
      </c>
      <c r="E376" s="2437" t="s">
        <v>2765</v>
      </c>
      <c r="F376" s="2437" t="s">
        <v>2183</v>
      </c>
      <c r="G376" s="2437" t="s">
        <v>2766</v>
      </c>
      <c r="H376" s="2437" t="s">
        <v>24</v>
      </c>
      <c r="I376" s="2437" t="s">
        <v>761</v>
      </c>
    </row>
    <row customHeight="1" ht="11.25">
      <c r="A377" s="2437" t="s">
        <v>2174</v>
      </c>
      <c r="B377" s="2437" t="s">
        <v>14</v>
      </c>
      <c r="C377" s="2437" t="s">
        <v>3030</v>
      </c>
      <c r="D377" s="2437" t="s">
        <v>3031</v>
      </c>
      <c r="E377" s="2437" t="s">
        <v>3032</v>
      </c>
      <c r="F377" s="2437" t="s">
        <v>2183</v>
      </c>
      <c r="G377" s="2437" t="s">
        <v>3033</v>
      </c>
      <c r="H377" s="2437" t="s">
        <v>3034</v>
      </c>
      <c r="I377" s="2437" t="s">
        <v>761</v>
      </c>
    </row>
    <row customHeight="1" ht="11.25">
      <c r="A378" s="2437" t="s">
        <v>2174</v>
      </c>
      <c r="B378" s="2437" t="s">
        <v>14</v>
      </c>
      <c r="C378" s="2437" t="s">
        <v>2767</v>
      </c>
      <c r="D378" s="2437" t="s">
        <v>2768</v>
      </c>
      <c r="E378" s="2437" t="s">
        <v>2769</v>
      </c>
      <c r="F378" s="2437" t="s">
        <v>2178</v>
      </c>
      <c r="G378" s="2437" t="s">
        <v>2770</v>
      </c>
      <c r="H378" s="2437" t="s">
        <v>24</v>
      </c>
      <c r="I378" s="2437" t="s">
        <v>761</v>
      </c>
    </row>
    <row customHeight="1" ht="11.25">
      <c r="A379" s="2437" t="s">
        <v>2174</v>
      </c>
      <c r="B379" s="2437" t="s">
        <v>14</v>
      </c>
      <c r="C379" s="2437" t="s">
        <v>3035</v>
      </c>
      <c r="D379" s="2437" t="s">
        <v>3036</v>
      </c>
      <c r="E379" s="2437" t="s">
        <v>3037</v>
      </c>
      <c r="F379" s="2437" t="s">
        <v>2437</v>
      </c>
      <c r="G379" s="2437" t="s">
        <v>3038</v>
      </c>
      <c r="H379" s="2437" t="s">
        <v>24</v>
      </c>
      <c r="I379" s="2437" t="s">
        <v>761</v>
      </c>
    </row>
    <row customHeight="1" ht="11.25">
      <c r="A380" s="2437" t="s">
        <v>2174</v>
      </c>
      <c r="B380" s="2437" t="s">
        <v>14</v>
      </c>
      <c r="C380" s="2437" t="s">
        <v>2775</v>
      </c>
      <c r="D380" s="2437" t="s">
        <v>2776</v>
      </c>
      <c r="E380" s="2437" t="s">
        <v>2777</v>
      </c>
      <c r="F380" s="2437" t="s">
        <v>2429</v>
      </c>
      <c r="G380" s="2437" t="s">
        <v>24</v>
      </c>
      <c r="H380" s="2437" t="s">
        <v>24</v>
      </c>
      <c r="I380" s="2437" t="s">
        <v>761</v>
      </c>
    </row>
    <row customHeight="1" ht="11.25">
      <c r="A381" s="2437" t="s">
        <v>2174</v>
      </c>
      <c r="B381" s="2437" t="s">
        <v>14</v>
      </c>
      <c r="C381" s="2437" t="s">
        <v>2778</v>
      </c>
      <c r="D381" s="2437" t="s">
        <v>2779</v>
      </c>
      <c r="E381" s="2437" t="s">
        <v>2780</v>
      </c>
      <c r="F381" s="2437" t="s">
        <v>2781</v>
      </c>
      <c r="G381" s="2437" t="s">
        <v>2782</v>
      </c>
      <c r="H381" s="2437" t="s">
        <v>24</v>
      </c>
      <c r="I381" s="2437" t="s">
        <v>761</v>
      </c>
    </row>
    <row customHeight="1" ht="11.25">
      <c r="A382" s="2437" t="s">
        <v>2174</v>
      </c>
      <c r="B382" s="2437" t="s">
        <v>14</v>
      </c>
      <c r="C382" s="2437" t="s">
        <v>3039</v>
      </c>
      <c r="D382" s="2437" t="s">
        <v>3040</v>
      </c>
      <c r="E382" s="2437" t="s">
        <v>3041</v>
      </c>
      <c r="F382" s="2437" t="s">
        <v>2183</v>
      </c>
      <c r="G382" s="2437" t="s">
        <v>24</v>
      </c>
      <c r="H382" s="2437" t="s">
        <v>24</v>
      </c>
      <c r="I382" s="2437" t="s">
        <v>761</v>
      </c>
    </row>
    <row customHeight="1" ht="11.25">
      <c r="A383" s="2437" t="s">
        <v>2174</v>
      </c>
      <c r="B383" s="2437" t="s">
        <v>14</v>
      </c>
      <c r="C383" s="2437" t="s">
        <v>2787</v>
      </c>
      <c r="D383" s="2437" t="s">
        <v>2788</v>
      </c>
      <c r="E383" s="2437" t="s">
        <v>2789</v>
      </c>
      <c r="F383" s="2437" t="s">
        <v>2352</v>
      </c>
      <c r="G383" s="2437" t="s">
        <v>2790</v>
      </c>
      <c r="H383" s="2437" t="s">
        <v>24</v>
      </c>
      <c r="I383" s="2437" t="s">
        <v>761</v>
      </c>
    </row>
    <row customHeight="1" ht="11.25">
      <c r="A384" s="2437" t="s">
        <v>2174</v>
      </c>
      <c r="B384" s="2437" t="s">
        <v>14</v>
      </c>
      <c r="C384" s="2437" t="s">
        <v>2796</v>
      </c>
      <c r="D384" s="2437" t="s">
        <v>2797</v>
      </c>
      <c r="E384" s="2437" t="s">
        <v>2798</v>
      </c>
      <c r="F384" s="2437" t="s">
        <v>2187</v>
      </c>
      <c r="G384" s="2437" t="s">
        <v>2799</v>
      </c>
      <c r="H384" s="2437" t="s">
        <v>24</v>
      </c>
      <c r="I384" s="2437" t="s">
        <v>761</v>
      </c>
    </row>
    <row customHeight="1" ht="11.25">
      <c r="A385" s="2437" t="s">
        <v>2174</v>
      </c>
      <c r="B385" s="2437" t="s">
        <v>14</v>
      </c>
      <c r="C385" s="2437" t="s">
        <v>2804</v>
      </c>
      <c r="D385" s="2437" t="s">
        <v>2805</v>
      </c>
      <c r="E385" s="2437" t="s">
        <v>2806</v>
      </c>
      <c r="F385" s="2437" t="s">
        <v>2187</v>
      </c>
      <c r="G385" s="2437" t="s">
        <v>2807</v>
      </c>
      <c r="H385" s="2437" t="s">
        <v>24</v>
      </c>
      <c r="I385" s="2437" t="s">
        <v>761</v>
      </c>
    </row>
    <row customHeight="1" ht="11.25">
      <c r="A386" s="2437" t="s">
        <v>2174</v>
      </c>
      <c r="B386" s="2437" t="s">
        <v>14</v>
      </c>
      <c r="C386" s="2437" t="s">
        <v>3042</v>
      </c>
      <c r="D386" s="2437" t="s">
        <v>3043</v>
      </c>
      <c r="E386" s="2437" t="s">
        <v>3044</v>
      </c>
      <c r="F386" s="2437" t="s">
        <v>2183</v>
      </c>
      <c r="G386" s="2437" t="s">
        <v>3045</v>
      </c>
      <c r="H386" s="2437" t="s">
        <v>24</v>
      </c>
      <c r="I386" s="2437" t="s">
        <v>761</v>
      </c>
    </row>
    <row customHeight="1" ht="11.25">
      <c r="A387" s="2437" t="s">
        <v>2174</v>
      </c>
      <c r="B387" s="2437" t="s">
        <v>14</v>
      </c>
      <c r="C387" s="2437" t="s">
        <v>3046</v>
      </c>
      <c r="D387" s="2437" t="s">
        <v>3047</v>
      </c>
      <c r="E387" s="2437" t="s">
        <v>3048</v>
      </c>
      <c r="F387" s="2437" t="s">
        <v>2187</v>
      </c>
      <c r="G387" s="2437" t="s">
        <v>3049</v>
      </c>
      <c r="H387" s="2437" t="s">
        <v>24</v>
      </c>
      <c r="I387" s="2437" t="s">
        <v>761</v>
      </c>
    </row>
    <row customHeight="1" ht="11.25">
      <c r="A388" s="2437" t="s">
        <v>2174</v>
      </c>
      <c r="B388" s="2437" t="s">
        <v>14</v>
      </c>
      <c r="C388" s="2437" t="s">
        <v>2832</v>
      </c>
      <c r="D388" s="2437" t="s">
        <v>2833</v>
      </c>
      <c r="E388" s="2437" t="s">
        <v>2834</v>
      </c>
      <c r="F388" s="2437" t="s">
        <v>2183</v>
      </c>
      <c r="G388" s="2437" t="s">
        <v>2835</v>
      </c>
      <c r="H388" s="2437" t="s">
        <v>24</v>
      </c>
      <c r="I388" s="2437" t="s">
        <v>761</v>
      </c>
    </row>
    <row customHeight="1" ht="11.25">
      <c r="A389" s="2437" t="s">
        <v>2174</v>
      </c>
      <c r="B389" s="2437" t="s">
        <v>14</v>
      </c>
      <c r="C389" s="2437" t="s">
        <v>2836</v>
      </c>
      <c r="D389" s="2437" t="s">
        <v>2837</v>
      </c>
      <c r="E389" s="2437" t="s">
        <v>2838</v>
      </c>
      <c r="F389" s="2437" t="s">
        <v>2183</v>
      </c>
      <c r="G389" s="2437" t="s">
        <v>2839</v>
      </c>
      <c r="H389" s="2437" t="s">
        <v>24</v>
      </c>
      <c r="I389" s="2437" t="s">
        <v>761</v>
      </c>
    </row>
    <row customHeight="1" ht="11.25">
      <c r="A390" s="2437" t="s">
        <v>2174</v>
      </c>
      <c r="B390" s="2437" t="s">
        <v>14</v>
      </c>
      <c r="C390" s="2437" t="s">
        <v>3050</v>
      </c>
      <c r="D390" s="2437" t="s">
        <v>3051</v>
      </c>
      <c r="E390" s="2437" t="s">
        <v>3052</v>
      </c>
      <c r="F390" s="2437" t="s">
        <v>2183</v>
      </c>
      <c r="G390" s="2437" t="s">
        <v>3053</v>
      </c>
      <c r="H390" s="2437" t="s">
        <v>24</v>
      </c>
      <c r="I390" s="2437" t="s">
        <v>761</v>
      </c>
    </row>
    <row customHeight="1" ht="11.25">
      <c r="A391" s="2437" t="s">
        <v>2174</v>
      </c>
      <c r="B391" s="2437" t="s">
        <v>14</v>
      </c>
      <c r="C391" s="2437" t="s">
        <v>2844</v>
      </c>
      <c r="D391" s="2437" t="s">
        <v>2845</v>
      </c>
      <c r="E391" s="2437" t="s">
        <v>2846</v>
      </c>
      <c r="F391" s="2437" t="s">
        <v>2183</v>
      </c>
      <c r="G391" s="2437" t="s">
        <v>2847</v>
      </c>
      <c r="H391" s="2437" t="s">
        <v>24</v>
      </c>
      <c r="I391" s="2437" t="s">
        <v>761</v>
      </c>
    </row>
    <row customHeight="1" ht="11.25">
      <c r="A392" s="2437" t="s">
        <v>2174</v>
      </c>
      <c r="B392" s="2437" t="s">
        <v>14</v>
      </c>
      <c r="C392" s="2437" t="s">
        <v>2848</v>
      </c>
      <c r="D392" s="2437" t="s">
        <v>2849</v>
      </c>
      <c r="E392" s="2437" t="s">
        <v>2850</v>
      </c>
      <c r="F392" s="2437" t="s">
        <v>2851</v>
      </c>
      <c r="G392" s="2437" t="s">
        <v>2852</v>
      </c>
      <c r="H392" s="2437" t="s">
        <v>24</v>
      </c>
      <c r="I392" s="2437" t="s">
        <v>761</v>
      </c>
    </row>
    <row customHeight="1" ht="11.25">
      <c r="A393" s="2437" t="s">
        <v>2174</v>
      </c>
      <c r="B393" s="2437" t="s">
        <v>14</v>
      </c>
      <c r="C393" s="2437" t="s">
        <v>2853</v>
      </c>
      <c r="D393" s="2437" t="s">
        <v>2854</v>
      </c>
      <c r="E393" s="2437" t="s">
        <v>2855</v>
      </c>
      <c r="F393" s="2437" t="s">
        <v>2856</v>
      </c>
      <c r="G393" s="2437" t="s">
        <v>24</v>
      </c>
      <c r="H393" s="2437" t="s">
        <v>24</v>
      </c>
      <c r="I393" s="2437" t="s">
        <v>761</v>
      </c>
    </row>
    <row customHeight="1" ht="11.25">
      <c r="A394" s="2437" t="s">
        <v>2174</v>
      </c>
      <c r="B394" s="2437" t="s">
        <v>14</v>
      </c>
      <c r="C394" s="2437" t="s">
        <v>3054</v>
      </c>
      <c r="D394" s="2437" t="s">
        <v>3055</v>
      </c>
      <c r="E394" s="2437" t="s">
        <v>3056</v>
      </c>
      <c r="F394" s="2437" t="s">
        <v>2851</v>
      </c>
      <c r="G394" s="2437" t="s">
        <v>3057</v>
      </c>
      <c r="H394" s="2437" t="s">
        <v>24</v>
      </c>
      <c r="I394" s="2437" t="s">
        <v>761</v>
      </c>
    </row>
    <row customHeight="1" ht="11.25">
      <c r="A395" s="2437" t="s">
        <v>2174</v>
      </c>
      <c r="B395" s="2437" t="s">
        <v>14</v>
      </c>
      <c r="C395" s="2437" t="s">
        <v>2189</v>
      </c>
      <c r="D395" s="2437" t="s">
        <v>2190</v>
      </c>
      <c r="E395" s="2437" t="s">
        <v>2191</v>
      </c>
      <c r="F395" s="2437" t="s">
        <v>2192</v>
      </c>
      <c r="G395" s="2437" t="s">
        <v>24</v>
      </c>
      <c r="H395" s="2437" t="s">
        <v>24</v>
      </c>
      <c r="I395" s="2437" t="s">
        <v>813</v>
      </c>
    </row>
    <row customHeight="1" ht="11.25">
      <c r="A396" s="2437" t="s">
        <v>2174</v>
      </c>
      <c r="B396" s="2437" t="s">
        <v>14</v>
      </c>
      <c r="C396" s="2437" t="s">
        <v>2193</v>
      </c>
      <c r="D396" s="2437" t="s">
        <v>2190</v>
      </c>
      <c r="E396" s="2437" t="s">
        <v>2191</v>
      </c>
      <c r="F396" s="2437" t="s">
        <v>2194</v>
      </c>
      <c r="G396" s="2437" t="s">
        <v>24</v>
      </c>
      <c r="H396" s="2437" t="s">
        <v>24</v>
      </c>
      <c r="I396" s="2437" t="s">
        <v>813</v>
      </c>
    </row>
    <row customHeight="1" ht="11.25">
      <c r="A397" s="2437" t="s">
        <v>2174</v>
      </c>
      <c r="B397" s="2437" t="s">
        <v>14</v>
      </c>
      <c r="C397" s="2437" t="s">
        <v>2213</v>
      </c>
      <c r="D397" s="2437" t="s">
        <v>2214</v>
      </c>
      <c r="E397" s="2437" t="s">
        <v>2215</v>
      </c>
      <c r="F397" s="2437" t="s">
        <v>2216</v>
      </c>
      <c r="G397" s="2437" t="s">
        <v>2217</v>
      </c>
      <c r="H397" s="2437" t="s">
        <v>24</v>
      </c>
      <c r="I397" s="2437" t="s">
        <v>813</v>
      </c>
    </row>
    <row customHeight="1" ht="11.25">
      <c r="A398" s="2437" t="s">
        <v>2174</v>
      </c>
      <c r="B398" s="2437" t="s">
        <v>14</v>
      </c>
      <c r="C398" s="2437" t="s">
        <v>2218</v>
      </c>
      <c r="D398" s="2437" t="s">
        <v>2219</v>
      </c>
      <c r="E398" s="2437" t="s">
        <v>2220</v>
      </c>
      <c r="F398" s="2437" t="s">
        <v>2216</v>
      </c>
      <c r="G398" s="2437" t="s">
        <v>2221</v>
      </c>
      <c r="H398" s="2437" t="s">
        <v>24</v>
      </c>
      <c r="I398" s="2437" t="s">
        <v>813</v>
      </c>
    </row>
    <row customHeight="1" ht="11.25">
      <c r="A399" s="2437" t="s">
        <v>2174</v>
      </c>
      <c r="B399" s="2437" t="s">
        <v>14</v>
      </c>
      <c r="C399" s="2437" t="s">
        <v>2869</v>
      </c>
      <c r="D399" s="2437" t="s">
        <v>2870</v>
      </c>
      <c r="E399" s="2437" t="s">
        <v>2871</v>
      </c>
      <c r="F399" s="2437" t="s">
        <v>2187</v>
      </c>
      <c r="G399" s="2437" t="s">
        <v>2770</v>
      </c>
      <c r="H399" s="2437" t="s">
        <v>24</v>
      </c>
      <c r="I399" s="2437" t="s">
        <v>813</v>
      </c>
    </row>
    <row customHeight="1" ht="11.25">
      <c r="A400" s="2437" t="s">
        <v>2174</v>
      </c>
      <c r="B400" s="2437" t="s">
        <v>14</v>
      </c>
      <c r="C400" s="2437" t="s">
        <v>2877</v>
      </c>
      <c r="D400" s="2437" t="s">
        <v>2878</v>
      </c>
      <c r="E400" s="2437" t="s">
        <v>2879</v>
      </c>
      <c r="F400" s="2437" t="s">
        <v>2880</v>
      </c>
      <c r="G400" s="2437" t="s">
        <v>2881</v>
      </c>
      <c r="H400" s="2437" t="s">
        <v>24</v>
      </c>
      <c r="I400" s="2437" t="s">
        <v>813</v>
      </c>
    </row>
    <row customHeight="1" ht="11.25">
      <c r="A401" s="2437" t="s">
        <v>2174</v>
      </c>
      <c r="B401" s="2437" t="s">
        <v>14</v>
      </c>
      <c r="C401" s="2437" t="s">
        <v>24</v>
      </c>
      <c r="D401" s="2437" t="s">
        <v>2251</v>
      </c>
      <c r="E401" s="2437" t="s">
        <v>2252</v>
      </c>
      <c r="F401" s="2437" t="s">
        <v>2183</v>
      </c>
      <c r="G401" s="2437" t="s">
        <v>24</v>
      </c>
      <c r="H401" s="2437" t="s">
        <v>24</v>
      </c>
      <c r="I401" s="2437" t="s">
        <v>813</v>
      </c>
    </row>
    <row customHeight="1" ht="11.25">
      <c r="A402" s="2437" t="s">
        <v>2174</v>
      </c>
      <c r="B402" s="2437" t="s">
        <v>14</v>
      </c>
      <c r="C402" s="2437" t="s">
        <v>2272</v>
      </c>
      <c r="D402" s="2437" t="s">
        <v>2273</v>
      </c>
      <c r="E402" s="2437" t="s">
        <v>2274</v>
      </c>
      <c r="F402" s="2437" t="s">
        <v>2275</v>
      </c>
      <c r="G402" s="2437" t="s">
        <v>24</v>
      </c>
      <c r="H402" s="2437" t="s">
        <v>24</v>
      </c>
      <c r="I402" s="2437" t="s">
        <v>813</v>
      </c>
    </row>
    <row customHeight="1" ht="11.25">
      <c r="A403" s="2437" t="s">
        <v>2174</v>
      </c>
      <c r="B403" s="2437" t="s">
        <v>14</v>
      </c>
      <c r="C403" s="2437" t="s">
        <v>2919</v>
      </c>
      <c r="D403" s="2437" t="s">
        <v>2920</v>
      </c>
      <c r="E403" s="2437" t="s">
        <v>2921</v>
      </c>
      <c r="F403" s="2437" t="s">
        <v>2502</v>
      </c>
      <c r="G403" s="2437" t="s">
        <v>2922</v>
      </c>
      <c r="H403" s="2437" t="s">
        <v>24</v>
      </c>
      <c r="I403" s="2437" t="s">
        <v>813</v>
      </c>
    </row>
    <row customHeight="1" ht="11.25">
      <c r="A404" s="2437" t="s">
        <v>2174</v>
      </c>
      <c r="B404" s="2437" t="s">
        <v>14</v>
      </c>
      <c r="C404" s="2437" t="s">
        <v>2276</v>
      </c>
      <c r="D404" s="2437" t="s">
        <v>2277</v>
      </c>
      <c r="E404" s="2437" t="s">
        <v>2278</v>
      </c>
      <c r="F404" s="2437" t="s">
        <v>2279</v>
      </c>
      <c r="G404" s="2437" t="s">
        <v>2280</v>
      </c>
      <c r="H404" s="2437" t="s">
        <v>24</v>
      </c>
      <c r="I404" s="2437" t="s">
        <v>813</v>
      </c>
    </row>
    <row customHeight="1" ht="11.25">
      <c r="A405" s="2437" t="s">
        <v>2174</v>
      </c>
      <c r="B405" s="2437" t="s">
        <v>14</v>
      </c>
      <c r="C405" s="2437" t="s">
        <v>2923</v>
      </c>
      <c r="D405" s="2437" t="s">
        <v>2924</v>
      </c>
      <c r="E405" s="2437" t="s">
        <v>2925</v>
      </c>
      <c r="F405" s="2437" t="s">
        <v>2437</v>
      </c>
      <c r="G405" s="2437" t="s">
        <v>2926</v>
      </c>
      <c r="H405" s="2437" t="s">
        <v>24</v>
      </c>
      <c r="I405" s="2437" t="s">
        <v>813</v>
      </c>
    </row>
    <row customHeight="1" ht="11.25">
      <c r="A406" s="2437" t="s">
        <v>2174</v>
      </c>
      <c r="B406" s="2437" t="s">
        <v>14</v>
      </c>
      <c r="C406" s="2437" t="s">
        <v>2281</v>
      </c>
      <c r="D406" s="2437" t="s">
        <v>2282</v>
      </c>
      <c r="E406" s="2437" t="s">
        <v>2283</v>
      </c>
      <c r="F406" s="2437" t="s">
        <v>2178</v>
      </c>
      <c r="G406" s="2437" t="s">
        <v>2179</v>
      </c>
      <c r="H406" s="2437" t="s">
        <v>24</v>
      </c>
      <c r="I406" s="2437" t="s">
        <v>813</v>
      </c>
    </row>
    <row customHeight="1" ht="11.25">
      <c r="A407" s="2437" t="s">
        <v>2174</v>
      </c>
      <c r="B407" s="2437" t="s">
        <v>14</v>
      </c>
      <c r="C407" s="2437" t="s">
        <v>2935</v>
      </c>
      <c r="D407" s="2437" t="s">
        <v>2936</v>
      </c>
      <c r="E407" s="2437" t="s">
        <v>2937</v>
      </c>
      <c r="F407" s="2437" t="s">
        <v>2187</v>
      </c>
      <c r="G407" s="2437" t="s">
        <v>2938</v>
      </c>
      <c r="H407" s="2437" t="s">
        <v>24</v>
      </c>
      <c r="I407" s="2437" t="s">
        <v>813</v>
      </c>
    </row>
    <row customHeight="1" ht="11.25">
      <c r="A408" s="2437" t="s">
        <v>2174</v>
      </c>
      <c r="B408" s="2437" t="s">
        <v>14</v>
      </c>
      <c r="C408" s="2437" t="s">
        <v>2939</v>
      </c>
      <c r="D408" s="2437" t="s">
        <v>2940</v>
      </c>
      <c r="E408" s="2437" t="s">
        <v>2941</v>
      </c>
      <c r="F408" s="2437" t="s">
        <v>2256</v>
      </c>
      <c r="G408" s="2437" t="s">
        <v>2942</v>
      </c>
      <c r="H408" s="2437" t="s">
        <v>24</v>
      </c>
      <c r="I408" s="2437" t="s">
        <v>813</v>
      </c>
    </row>
    <row customHeight="1" ht="11.25">
      <c r="A409" s="2437" t="s">
        <v>2174</v>
      </c>
      <c r="B409" s="2437" t="s">
        <v>14</v>
      </c>
      <c r="C409" s="2437" t="s">
        <v>2943</v>
      </c>
      <c r="D409" s="2437" t="s">
        <v>2944</v>
      </c>
      <c r="E409" s="2437" t="s">
        <v>2945</v>
      </c>
      <c r="F409" s="2437" t="s">
        <v>2352</v>
      </c>
      <c r="G409" s="2437" t="s">
        <v>2946</v>
      </c>
      <c r="H409" s="2437" t="s">
        <v>24</v>
      </c>
      <c r="I409" s="2437" t="s">
        <v>813</v>
      </c>
    </row>
    <row customHeight="1" ht="11.25">
      <c r="A410" s="2437" t="s">
        <v>2174</v>
      </c>
      <c r="B410" s="2437" t="s">
        <v>14</v>
      </c>
      <c r="C410" s="2437" t="s">
        <v>2300</v>
      </c>
      <c r="D410" s="2437" t="s">
        <v>2301</v>
      </c>
      <c r="E410" s="2437" t="s">
        <v>2302</v>
      </c>
      <c r="F410" s="2437" t="s">
        <v>2303</v>
      </c>
      <c r="G410" s="2437" t="s">
        <v>2304</v>
      </c>
      <c r="H410" s="2437" t="s">
        <v>24</v>
      </c>
      <c r="I410" s="2437" t="s">
        <v>813</v>
      </c>
    </row>
    <row customHeight="1" ht="11.25">
      <c r="A411" s="2437" t="s">
        <v>2174</v>
      </c>
      <c r="B411" s="2437" t="s">
        <v>14</v>
      </c>
      <c r="C411" s="2437" t="s">
        <v>2310</v>
      </c>
      <c r="D411" s="2437" t="s">
        <v>2311</v>
      </c>
      <c r="E411" s="2437" t="s">
        <v>2312</v>
      </c>
      <c r="F411" s="2437" t="s">
        <v>2187</v>
      </c>
      <c r="G411" s="2437" t="s">
        <v>2313</v>
      </c>
      <c r="H411" s="2437" t="s">
        <v>24</v>
      </c>
      <c r="I411" s="2437" t="s">
        <v>813</v>
      </c>
    </row>
    <row customHeight="1" ht="11.25">
      <c r="A412" s="2437" t="s">
        <v>2174</v>
      </c>
      <c r="B412" s="2437" t="s">
        <v>14</v>
      </c>
      <c r="C412" s="2437" t="s">
        <v>2326</v>
      </c>
      <c r="D412" s="2437" t="s">
        <v>2327</v>
      </c>
      <c r="E412" s="2437" t="s">
        <v>2328</v>
      </c>
      <c r="F412" s="2437" t="s">
        <v>2187</v>
      </c>
      <c r="G412" s="2437" t="s">
        <v>2329</v>
      </c>
      <c r="H412" s="2437" t="s">
        <v>24</v>
      </c>
      <c r="I412" s="2437" t="s">
        <v>813</v>
      </c>
    </row>
    <row customHeight="1" ht="11.25">
      <c r="A413" s="2437" t="s">
        <v>2174</v>
      </c>
      <c r="B413" s="2437" t="s">
        <v>14</v>
      </c>
      <c r="C413" s="2437" t="s">
        <v>2341</v>
      </c>
      <c r="D413" s="2437" t="s">
        <v>2342</v>
      </c>
      <c r="E413" s="2437" t="s">
        <v>2343</v>
      </c>
      <c r="F413" s="2437" t="s">
        <v>2178</v>
      </c>
      <c r="G413" s="2437" t="s">
        <v>2344</v>
      </c>
      <c r="H413" s="2437" t="s">
        <v>24</v>
      </c>
      <c r="I413" s="2437" t="s">
        <v>813</v>
      </c>
    </row>
    <row customHeight="1" ht="11.25">
      <c r="A414" s="2437" t="s">
        <v>2174</v>
      </c>
      <c r="B414" s="2437" t="s">
        <v>14</v>
      </c>
      <c r="C414" s="2437" t="s">
        <v>2947</v>
      </c>
      <c r="D414" s="2437" t="s">
        <v>2948</v>
      </c>
      <c r="E414" s="2437" t="s">
        <v>2949</v>
      </c>
      <c r="F414" s="2437" t="s">
        <v>2629</v>
      </c>
      <c r="G414" s="2437" t="s">
        <v>24</v>
      </c>
      <c r="H414" s="2437" t="s">
        <v>24</v>
      </c>
      <c r="I414" s="2437" t="s">
        <v>813</v>
      </c>
    </row>
    <row customHeight="1" ht="11.25">
      <c r="A415" s="2437" t="s">
        <v>2174</v>
      </c>
      <c r="B415" s="2437" t="s">
        <v>14</v>
      </c>
      <c r="C415" s="2437" t="s">
        <v>2354</v>
      </c>
      <c r="D415" s="2437" t="s">
        <v>2355</v>
      </c>
      <c r="E415" s="2437" t="s">
        <v>2356</v>
      </c>
      <c r="F415" s="2437" t="s">
        <v>2298</v>
      </c>
      <c r="G415" s="2437" t="s">
        <v>2357</v>
      </c>
      <c r="H415" s="2437" t="s">
        <v>24</v>
      </c>
      <c r="I415" s="2437" t="s">
        <v>813</v>
      </c>
    </row>
    <row customHeight="1" ht="11.25">
      <c r="A416" s="2437" t="s">
        <v>2174</v>
      </c>
      <c r="B416" s="2437" t="s">
        <v>14</v>
      </c>
      <c r="C416" s="2437" t="s">
        <v>2950</v>
      </c>
      <c r="D416" s="2437" t="s">
        <v>2951</v>
      </c>
      <c r="E416" s="2437" t="s">
        <v>2952</v>
      </c>
      <c r="F416" s="2437" t="s">
        <v>2187</v>
      </c>
      <c r="G416" s="2437" t="s">
        <v>2953</v>
      </c>
      <c r="H416" s="2437" t="s">
        <v>24</v>
      </c>
      <c r="I416" s="2437" t="s">
        <v>813</v>
      </c>
    </row>
    <row customHeight="1" ht="11.25">
      <c r="A417" s="2437" t="s">
        <v>2174</v>
      </c>
      <c r="B417" s="2437" t="s">
        <v>14</v>
      </c>
      <c r="C417" s="2437" t="s">
        <v>2385</v>
      </c>
      <c r="D417" s="2437" t="s">
        <v>2386</v>
      </c>
      <c r="E417" s="2437" t="s">
        <v>2387</v>
      </c>
      <c r="F417" s="2437" t="s">
        <v>2187</v>
      </c>
      <c r="G417" s="2437" t="s">
        <v>2388</v>
      </c>
      <c r="H417" s="2437" t="s">
        <v>24</v>
      </c>
      <c r="I417" s="2437" t="s">
        <v>813</v>
      </c>
    </row>
    <row customHeight="1" ht="11.25">
      <c r="A418" s="2437" t="s">
        <v>2174</v>
      </c>
      <c r="B418" s="2437" t="s">
        <v>14</v>
      </c>
      <c r="C418" s="2437" t="s">
        <v>2389</v>
      </c>
      <c r="D418" s="2437" t="s">
        <v>2390</v>
      </c>
      <c r="E418" s="2437" t="s">
        <v>2391</v>
      </c>
      <c r="F418" s="2437" t="s">
        <v>2187</v>
      </c>
      <c r="G418" s="2437" t="s">
        <v>2392</v>
      </c>
      <c r="H418" s="2437" t="s">
        <v>24</v>
      </c>
      <c r="I418" s="2437" t="s">
        <v>813</v>
      </c>
    </row>
    <row customHeight="1" ht="11.25">
      <c r="A419" s="2437" t="s">
        <v>2174</v>
      </c>
      <c r="B419" s="2437" t="s">
        <v>14</v>
      </c>
      <c r="C419" s="2437" t="s">
        <v>2401</v>
      </c>
      <c r="D419" s="2437" t="s">
        <v>2402</v>
      </c>
      <c r="E419" s="2437" t="s">
        <v>2403</v>
      </c>
      <c r="F419" s="2437" t="s">
        <v>2187</v>
      </c>
      <c r="G419" s="2437" t="s">
        <v>2404</v>
      </c>
      <c r="H419" s="2437" t="s">
        <v>24</v>
      </c>
      <c r="I419" s="2437" t="s">
        <v>813</v>
      </c>
    </row>
    <row customHeight="1" ht="11.25">
      <c r="A420" s="2437" t="s">
        <v>2174</v>
      </c>
      <c r="B420" s="2437" t="s">
        <v>14</v>
      </c>
      <c r="C420" s="2437" t="s">
        <v>2958</v>
      </c>
      <c r="D420" s="2437" t="s">
        <v>2959</v>
      </c>
      <c r="E420" s="2437" t="s">
        <v>2960</v>
      </c>
      <c r="F420" s="2437" t="s">
        <v>2372</v>
      </c>
      <c r="G420" s="2437" t="s">
        <v>2961</v>
      </c>
      <c r="H420" s="2437" t="s">
        <v>24</v>
      </c>
      <c r="I420" s="2437" t="s">
        <v>813</v>
      </c>
    </row>
    <row customHeight="1" ht="11.25">
      <c r="A421" s="2437" t="s">
        <v>2174</v>
      </c>
      <c r="B421" s="2437" t="s">
        <v>14</v>
      </c>
      <c r="C421" s="2437" t="s">
        <v>2415</v>
      </c>
      <c r="D421" s="2437" t="s">
        <v>2416</v>
      </c>
      <c r="E421" s="2437" t="s">
        <v>2417</v>
      </c>
      <c r="F421" s="2437" t="s">
        <v>2187</v>
      </c>
      <c r="G421" s="2437" t="s">
        <v>2418</v>
      </c>
      <c r="H421" s="2437" t="s">
        <v>24</v>
      </c>
      <c r="I421" s="2437" t="s">
        <v>813</v>
      </c>
    </row>
    <row customHeight="1" ht="11.25">
      <c r="A422" s="2437" t="s">
        <v>2174</v>
      </c>
      <c r="B422" s="2437" t="s">
        <v>14</v>
      </c>
      <c r="C422" s="2437" t="s">
        <v>2426</v>
      </c>
      <c r="D422" s="2437" t="s">
        <v>2427</v>
      </c>
      <c r="E422" s="2437" t="s">
        <v>2428</v>
      </c>
      <c r="F422" s="2437" t="s">
        <v>2429</v>
      </c>
      <c r="G422" s="2437" t="s">
        <v>2430</v>
      </c>
      <c r="H422" s="2437" t="s">
        <v>24</v>
      </c>
      <c r="I422" s="2437" t="s">
        <v>813</v>
      </c>
    </row>
    <row customHeight="1" ht="11.25">
      <c r="A423" s="2437" t="s">
        <v>2174</v>
      </c>
      <c r="B423" s="2437" t="s">
        <v>14</v>
      </c>
      <c r="C423" s="2437" t="s">
        <v>2434</v>
      </c>
      <c r="D423" s="2437" t="s">
        <v>2435</v>
      </c>
      <c r="E423" s="2437" t="s">
        <v>2436</v>
      </c>
      <c r="F423" s="2437" t="s">
        <v>2437</v>
      </c>
      <c r="G423" s="2437" t="s">
        <v>2438</v>
      </c>
      <c r="H423" s="2437" t="s">
        <v>24</v>
      </c>
      <c r="I423" s="2437" t="s">
        <v>813</v>
      </c>
    </row>
    <row customHeight="1" ht="11.25">
      <c r="A424" s="2437" t="s">
        <v>2174</v>
      </c>
      <c r="B424" s="2437" t="s">
        <v>14</v>
      </c>
      <c r="C424" s="2437" t="s">
        <v>2962</v>
      </c>
      <c r="D424" s="2437" t="s">
        <v>2963</v>
      </c>
      <c r="E424" s="2437" t="s">
        <v>2964</v>
      </c>
      <c r="F424" s="2437" t="s">
        <v>2287</v>
      </c>
      <c r="G424" s="2437" t="s">
        <v>2965</v>
      </c>
      <c r="H424" s="2437" t="s">
        <v>24</v>
      </c>
      <c r="I424" s="2437" t="s">
        <v>813</v>
      </c>
    </row>
    <row customHeight="1" ht="11.25">
      <c r="A425" s="2437" t="s">
        <v>2174</v>
      </c>
      <c r="B425" s="2437" t="s">
        <v>14</v>
      </c>
      <c r="C425" s="2437" t="s">
        <v>2467</v>
      </c>
      <c r="D425" s="2437" t="s">
        <v>2468</v>
      </c>
      <c r="E425" s="2437" t="s">
        <v>2469</v>
      </c>
      <c r="F425" s="2437" t="s">
        <v>2187</v>
      </c>
      <c r="G425" s="2437" t="s">
        <v>2470</v>
      </c>
      <c r="H425" s="2437" t="s">
        <v>24</v>
      </c>
      <c r="I425" s="2437" t="s">
        <v>813</v>
      </c>
    </row>
    <row customHeight="1" ht="11.25">
      <c r="A426" s="2437" t="s">
        <v>2174</v>
      </c>
      <c r="B426" s="2437" t="s">
        <v>14</v>
      </c>
      <c r="C426" s="2437" t="s">
        <v>2471</v>
      </c>
      <c r="D426" s="2437" t="s">
        <v>2472</v>
      </c>
      <c r="E426" s="2437" t="s">
        <v>2473</v>
      </c>
      <c r="F426" s="2437" t="s">
        <v>2187</v>
      </c>
      <c r="G426" s="2437" t="s">
        <v>2474</v>
      </c>
      <c r="H426" s="2437" t="s">
        <v>24</v>
      </c>
      <c r="I426" s="2437" t="s">
        <v>813</v>
      </c>
    </row>
    <row customHeight="1" ht="11.25">
      <c r="A427" s="2437" t="s">
        <v>2174</v>
      </c>
      <c r="B427" s="2437" t="s">
        <v>14</v>
      </c>
      <c r="C427" s="2437" t="s">
        <v>2475</v>
      </c>
      <c r="D427" s="2437" t="s">
        <v>2476</v>
      </c>
      <c r="E427" s="2437" t="s">
        <v>2477</v>
      </c>
      <c r="F427" s="2437" t="s">
        <v>2308</v>
      </c>
      <c r="G427" s="2437" t="s">
        <v>2478</v>
      </c>
      <c r="H427" s="2437" t="s">
        <v>24</v>
      </c>
      <c r="I427" s="2437" t="s">
        <v>813</v>
      </c>
    </row>
    <row customHeight="1" ht="11.25">
      <c r="A428" s="2437" t="s">
        <v>2174</v>
      </c>
      <c r="B428" s="2437" t="s">
        <v>14</v>
      </c>
      <c r="C428" s="2437" t="s">
        <v>2479</v>
      </c>
      <c r="D428" s="2437" t="s">
        <v>2480</v>
      </c>
      <c r="E428" s="2437" t="s">
        <v>2481</v>
      </c>
      <c r="F428" s="2437" t="s">
        <v>2287</v>
      </c>
      <c r="G428" s="2437" t="s">
        <v>2482</v>
      </c>
      <c r="H428" s="2437" t="s">
        <v>24</v>
      </c>
      <c r="I428" s="2437" t="s">
        <v>813</v>
      </c>
    </row>
    <row customHeight="1" ht="11.25">
      <c r="A429" s="2437" t="s">
        <v>2174</v>
      </c>
      <c r="B429" s="2437" t="s">
        <v>14</v>
      </c>
      <c r="C429" s="2437" t="s">
        <v>2966</v>
      </c>
      <c r="D429" s="2437" t="s">
        <v>2967</v>
      </c>
      <c r="E429" s="2437" t="s">
        <v>2879</v>
      </c>
      <c r="F429" s="2437" t="s">
        <v>2968</v>
      </c>
      <c r="G429" s="2437" t="s">
        <v>24</v>
      </c>
      <c r="H429" s="2437" t="s">
        <v>24</v>
      </c>
      <c r="I429" s="2437" t="s">
        <v>813</v>
      </c>
    </row>
    <row customHeight="1" ht="11.25">
      <c r="A430" s="2437" t="s">
        <v>2174</v>
      </c>
      <c r="B430" s="2437" t="s">
        <v>14</v>
      </c>
      <c r="C430" s="2437" t="s">
        <v>2499</v>
      </c>
      <c r="D430" s="2437" t="s">
        <v>2500</v>
      </c>
      <c r="E430" s="2437" t="s">
        <v>2501</v>
      </c>
      <c r="F430" s="2437" t="s">
        <v>2502</v>
      </c>
      <c r="G430" s="2437" t="s">
        <v>2503</v>
      </c>
      <c r="H430" s="2437" t="s">
        <v>24</v>
      </c>
      <c r="I430" s="2437" t="s">
        <v>813</v>
      </c>
    </row>
    <row customHeight="1" ht="11.25">
      <c r="A431" s="2437" t="s">
        <v>2174</v>
      </c>
      <c r="B431" s="2437" t="s">
        <v>14</v>
      </c>
      <c r="C431" s="2437" t="s">
        <v>2504</v>
      </c>
      <c r="D431" s="2437" t="s">
        <v>2505</v>
      </c>
      <c r="E431" s="2437" t="s">
        <v>2506</v>
      </c>
      <c r="F431" s="2437" t="s">
        <v>2502</v>
      </c>
      <c r="G431" s="2437" t="s">
        <v>2507</v>
      </c>
      <c r="H431" s="2437" t="s">
        <v>24</v>
      </c>
      <c r="I431" s="2437" t="s">
        <v>813</v>
      </c>
    </row>
    <row customHeight="1" ht="11.25">
      <c r="A432" s="2437" t="s">
        <v>2174</v>
      </c>
      <c r="B432" s="2437" t="s">
        <v>14</v>
      </c>
      <c r="C432" s="2437" t="s">
        <v>3058</v>
      </c>
      <c r="D432" s="2437" t="s">
        <v>3059</v>
      </c>
      <c r="E432" s="2437" t="s">
        <v>3060</v>
      </c>
      <c r="F432" s="2437" t="s">
        <v>2287</v>
      </c>
      <c r="G432" s="2437" t="s">
        <v>3061</v>
      </c>
      <c r="H432" s="2437" t="s">
        <v>24</v>
      </c>
      <c r="I432" s="2437" t="s">
        <v>813</v>
      </c>
    </row>
    <row customHeight="1" ht="11.25">
      <c r="A433" s="2437" t="s">
        <v>2174</v>
      </c>
      <c r="B433" s="2437" t="s">
        <v>14</v>
      </c>
      <c r="C433" s="2437" t="s">
        <v>2512</v>
      </c>
      <c r="D433" s="2437" t="s">
        <v>2513</v>
      </c>
      <c r="E433" s="2437" t="s">
        <v>2514</v>
      </c>
      <c r="F433" s="2437" t="s">
        <v>2287</v>
      </c>
      <c r="G433" s="2437" t="s">
        <v>24</v>
      </c>
      <c r="H433" s="2437" t="s">
        <v>24</v>
      </c>
      <c r="I433" s="2437" t="s">
        <v>813</v>
      </c>
    </row>
    <row customHeight="1" ht="11.25">
      <c r="A434" s="2437" t="s">
        <v>2174</v>
      </c>
      <c r="B434" s="2437" t="s">
        <v>14</v>
      </c>
      <c r="C434" s="2437" t="s">
        <v>2515</v>
      </c>
      <c r="D434" s="2437" t="s">
        <v>2516</v>
      </c>
      <c r="E434" s="2437" t="s">
        <v>2517</v>
      </c>
      <c r="F434" s="2437" t="s">
        <v>2183</v>
      </c>
      <c r="G434" s="2437" t="s">
        <v>2518</v>
      </c>
      <c r="H434" s="2437" t="s">
        <v>24</v>
      </c>
      <c r="I434" s="2437" t="s">
        <v>813</v>
      </c>
    </row>
    <row customHeight="1" ht="11.25">
      <c r="A435" s="2437" t="s">
        <v>2174</v>
      </c>
      <c r="B435" s="2437" t="s">
        <v>14</v>
      </c>
      <c r="C435" s="2437" t="s">
        <v>2977</v>
      </c>
      <c r="D435" s="2437" t="s">
        <v>2978</v>
      </c>
      <c r="E435" s="2437" t="s">
        <v>2979</v>
      </c>
      <c r="F435" s="2437" t="s">
        <v>2287</v>
      </c>
      <c r="G435" s="2437" t="s">
        <v>24</v>
      </c>
      <c r="H435" s="2437" t="s">
        <v>24</v>
      </c>
      <c r="I435" s="2437" t="s">
        <v>813</v>
      </c>
    </row>
    <row customHeight="1" ht="11.25">
      <c r="A436" s="2437" t="s">
        <v>2174</v>
      </c>
      <c r="B436" s="2437" t="s">
        <v>14</v>
      </c>
      <c r="C436" s="2437" t="s">
        <v>2523</v>
      </c>
      <c r="D436" s="2437" t="s">
        <v>2524</v>
      </c>
      <c r="E436" s="2437" t="s">
        <v>2525</v>
      </c>
      <c r="F436" s="2437" t="s">
        <v>2187</v>
      </c>
      <c r="G436" s="2437" t="s">
        <v>2526</v>
      </c>
      <c r="H436" s="2437" t="s">
        <v>24</v>
      </c>
      <c r="I436" s="2437" t="s">
        <v>813</v>
      </c>
    </row>
    <row customHeight="1" ht="11.25">
      <c r="A437" s="2437" t="s">
        <v>2174</v>
      </c>
      <c r="B437" s="2437" t="s">
        <v>14</v>
      </c>
      <c r="C437" s="2437" t="s">
        <v>2980</v>
      </c>
      <c r="D437" s="2437" t="s">
        <v>2981</v>
      </c>
      <c r="E437" s="2437" t="s">
        <v>2982</v>
      </c>
      <c r="F437" s="2437" t="s">
        <v>2183</v>
      </c>
      <c r="G437" s="2437" t="s">
        <v>2983</v>
      </c>
      <c r="H437" s="2437" t="s">
        <v>24</v>
      </c>
      <c r="I437" s="2437" t="s">
        <v>813</v>
      </c>
    </row>
    <row customHeight="1" ht="11.25">
      <c r="A438" s="2437" t="s">
        <v>2174</v>
      </c>
      <c r="B438" s="2437" t="s">
        <v>14</v>
      </c>
      <c r="C438" s="2437" t="s">
        <v>2984</v>
      </c>
      <c r="D438" s="2437" t="s">
        <v>2985</v>
      </c>
      <c r="E438" s="2437" t="s">
        <v>2986</v>
      </c>
      <c r="F438" s="2437" t="s">
        <v>2216</v>
      </c>
      <c r="G438" s="2437" t="s">
        <v>2987</v>
      </c>
      <c r="H438" s="2437" t="s">
        <v>24</v>
      </c>
      <c r="I438" s="2437" t="s">
        <v>813</v>
      </c>
    </row>
    <row customHeight="1" ht="11.25">
      <c r="A439" s="2437" t="s">
        <v>2174</v>
      </c>
      <c r="B439" s="2437" t="s">
        <v>14</v>
      </c>
      <c r="C439" s="2437" t="s">
        <v>2988</v>
      </c>
      <c r="D439" s="2437" t="s">
        <v>2989</v>
      </c>
      <c r="E439" s="2437" t="s">
        <v>2990</v>
      </c>
      <c r="F439" s="2437" t="s">
        <v>2183</v>
      </c>
      <c r="G439" s="2437" t="s">
        <v>24</v>
      </c>
      <c r="H439" s="2437" t="s">
        <v>24</v>
      </c>
      <c r="I439" s="2437" t="s">
        <v>813</v>
      </c>
    </row>
    <row customHeight="1" ht="11.25">
      <c r="A440" s="2437" t="s">
        <v>2174</v>
      </c>
      <c r="B440" s="2437" t="s">
        <v>14</v>
      </c>
      <c r="C440" s="2437" t="s">
        <v>2998</v>
      </c>
      <c r="D440" s="2437" t="s">
        <v>2999</v>
      </c>
      <c r="E440" s="2437" t="s">
        <v>3000</v>
      </c>
      <c r="F440" s="2437" t="s">
        <v>2187</v>
      </c>
      <c r="G440" s="2437" t="s">
        <v>2530</v>
      </c>
      <c r="H440" s="2437" t="s">
        <v>24</v>
      </c>
      <c r="I440" s="2437" t="s">
        <v>813</v>
      </c>
    </row>
    <row customHeight="1" ht="11.25">
      <c r="A441" s="2437" t="s">
        <v>2174</v>
      </c>
      <c r="B441" s="2437" t="s">
        <v>14</v>
      </c>
      <c r="C441" s="2437" t="s">
        <v>3062</v>
      </c>
      <c r="D441" s="2437" t="s">
        <v>3063</v>
      </c>
      <c r="E441" s="2437" t="s">
        <v>3064</v>
      </c>
      <c r="F441" s="2437" t="s">
        <v>2187</v>
      </c>
      <c r="G441" s="2437" t="s">
        <v>2530</v>
      </c>
      <c r="H441" s="2437" t="s">
        <v>24</v>
      </c>
      <c r="I441" s="2437" t="s">
        <v>813</v>
      </c>
    </row>
    <row customHeight="1" ht="11.25">
      <c r="A442" s="2437" t="s">
        <v>2174</v>
      </c>
      <c r="B442" s="2437" t="s">
        <v>14</v>
      </c>
      <c r="C442" s="2437" t="s">
        <v>2531</v>
      </c>
      <c r="D442" s="2437" t="s">
        <v>2532</v>
      </c>
      <c r="E442" s="2437" t="s">
        <v>2533</v>
      </c>
      <c r="F442" s="2437" t="s">
        <v>2183</v>
      </c>
      <c r="G442" s="2437" t="s">
        <v>2534</v>
      </c>
      <c r="H442" s="2437" t="s">
        <v>24</v>
      </c>
      <c r="I442" s="2437" t="s">
        <v>813</v>
      </c>
    </row>
    <row customHeight="1" ht="11.25">
      <c r="A443" s="2437" t="s">
        <v>2174</v>
      </c>
      <c r="B443" s="2437" t="s">
        <v>14</v>
      </c>
      <c r="C443" s="2437" t="s">
        <v>2542</v>
      </c>
      <c r="D443" s="2437" t="s">
        <v>2543</v>
      </c>
      <c r="E443" s="2437" t="s">
        <v>2544</v>
      </c>
      <c r="F443" s="2437" t="s">
        <v>2187</v>
      </c>
      <c r="G443" s="2437" t="s">
        <v>2545</v>
      </c>
      <c r="H443" s="2437" t="s">
        <v>24</v>
      </c>
      <c r="I443" s="2437" t="s">
        <v>813</v>
      </c>
    </row>
    <row customHeight="1" ht="11.25">
      <c r="A444" s="2437" t="s">
        <v>2174</v>
      </c>
      <c r="B444" s="2437" t="s">
        <v>14</v>
      </c>
      <c r="C444" s="2437" t="s">
        <v>2560</v>
      </c>
      <c r="D444" s="2437" t="s">
        <v>2561</v>
      </c>
      <c r="E444" s="2437" t="s">
        <v>2562</v>
      </c>
      <c r="F444" s="2437" t="s">
        <v>2187</v>
      </c>
      <c r="G444" s="2437" t="s">
        <v>2563</v>
      </c>
      <c r="H444" s="2437" t="s">
        <v>24</v>
      </c>
      <c r="I444" s="2437" t="s">
        <v>813</v>
      </c>
    </row>
    <row customHeight="1" ht="11.25">
      <c r="A445" s="2437" t="s">
        <v>2174</v>
      </c>
      <c r="B445" s="2437" t="s">
        <v>14</v>
      </c>
      <c r="C445" s="2437" t="s">
        <v>3065</v>
      </c>
      <c r="D445" s="2437" t="s">
        <v>3066</v>
      </c>
      <c r="E445" s="2437" t="s">
        <v>3067</v>
      </c>
      <c r="F445" s="2437" t="s">
        <v>2183</v>
      </c>
      <c r="G445" s="2437" t="s">
        <v>3068</v>
      </c>
      <c r="H445" s="2437" t="s">
        <v>24</v>
      </c>
      <c r="I445" s="2437" t="s">
        <v>813</v>
      </c>
    </row>
    <row customHeight="1" ht="11.25">
      <c r="A446" s="2437" t="s">
        <v>2174</v>
      </c>
      <c r="B446" s="2437" t="s">
        <v>14</v>
      </c>
      <c r="C446" s="2437" t="s">
        <v>3005</v>
      </c>
      <c r="D446" s="2437" t="s">
        <v>3006</v>
      </c>
      <c r="E446" s="2437" t="s">
        <v>3007</v>
      </c>
      <c r="F446" s="2437" t="s">
        <v>2270</v>
      </c>
      <c r="G446" s="2437" t="s">
        <v>24</v>
      </c>
      <c r="H446" s="2437" t="s">
        <v>24</v>
      </c>
      <c r="I446" s="2437" t="s">
        <v>813</v>
      </c>
    </row>
    <row customHeight="1" ht="11.25">
      <c r="A447" s="2437" t="s">
        <v>2174</v>
      </c>
      <c r="B447" s="2437" t="s">
        <v>14</v>
      </c>
      <c r="C447" s="2437" t="s">
        <v>2572</v>
      </c>
      <c r="D447" s="2437" t="s">
        <v>2573</v>
      </c>
      <c r="E447" s="2437" t="s">
        <v>2574</v>
      </c>
      <c r="F447" s="2437" t="s">
        <v>2183</v>
      </c>
      <c r="G447" s="2437" t="s">
        <v>2575</v>
      </c>
      <c r="H447" s="2437" t="s">
        <v>24</v>
      </c>
      <c r="I447" s="2437" t="s">
        <v>813</v>
      </c>
    </row>
    <row customHeight="1" ht="11.25">
      <c r="A448" s="2437" t="s">
        <v>2174</v>
      </c>
      <c r="B448" s="2437" t="s">
        <v>14</v>
      </c>
      <c r="C448" s="2437" t="s">
        <v>2580</v>
      </c>
      <c r="D448" s="2437" t="s">
        <v>2581</v>
      </c>
      <c r="E448" s="2437" t="s">
        <v>2582</v>
      </c>
      <c r="F448" s="2437" t="s">
        <v>2183</v>
      </c>
      <c r="G448" s="2437" t="s">
        <v>2583</v>
      </c>
      <c r="H448" s="2437" t="s">
        <v>24</v>
      </c>
      <c r="I448" s="2437" t="s">
        <v>813</v>
      </c>
    </row>
    <row customHeight="1" ht="11.25">
      <c r="A449" s="2437" t="s">
        <v>2174</v>
      </c>
      <c r="B449" s="2437" t="s">
        <v>14</v>
      </c>
      <c r="C449" s="2437" t="s">
        <v>2584</v>
      </c>
      <c r="D449" s="2437" t="s">
        <v>2585</v>
      </c>
      <c r="E449" s="2437" t="s">
        <v>2586</v>
      </c>
      <c r="F449" s="2437" t="s">
        <v>2187</v>
      </c>
      <c r="G449" s="2437" t="s">
        <v>2587</v>
      </c>
      <c r="H449" s="2437" t="s">
        <v>24</v>
      </c>
      <c r="I449" s="2437" t="s">
        <v>813</v>
      </c>
    </row>
    <row customHeight="1" ht="11.25">
      <c r="A450" s="2437" t="s">
        <v>2174</v>
      </c>
      <c r="B450" s="2437" t="s">
        <v>14</v>
      </c>
      <c r="C450" s="2437" t="s">
        <v>3016</v>
      </c>
      <c r="D450" s="2437" t="s">
        <v>3017</v>
      </c>
      <c r="E450" s="2437" t="s">
        <v>3018</v>
      </c>
      <c r="F450" s="2437" t="s">
        <v>3019</v>
      </c>
      <c r="G450" s="2437" t="s">
        <v>3020</v>
      </c>
      <c r="H450" s="2437" t="s">
        <v>3021</v>
      </c>
      <c r="I450" s="2437" t="s">
        <v>813</v>
      </c>
    </row>
    <row customHeight="1" ht="11.25">
      <c r="A451" s="2437" t="s">
        <v>2174</v>
      </c>
      <c r="B451" s="2437" t="s">
        <v>14</v>
      </c>
      <c r="C451" s="2437" t="s">
        <v>2592</v>
      </c>
      <c r="D451" s="2437" t="s">
        <v>2593</v>
      </c>
      <c r="E451" s="2437" t="s">
        <v>2594</v>
      </c>
      <c r="F451" s="2437" t="s">
        <v>2183</v>
      </c>
      <c r="G451" s="2437" t="s">
        <v>2595</v>
      </c>
      <c r="H451" s="2437" t="s">
        <v>24</v>
      </c>
      <c r="I451" s="2437" t="s">
        <v>813</v>
      </c>
    </row>
    <row customHeight="1" ht="11.25">
      <c r="A452" s="2437" t="s">
        <v>2174</v>
      </c>
      <c r="B452" s="2437" t="s">
        <v>14</v>
      </c>
      <c r="C452" s="2437" t="s">
        <v>2596</v>
      </c>
      <c r="D452" s="2437" t="s">
        <v>2597</v>
      </c>
      <c r="E452" s="2437" t="s">
        <v>2598</v>
      </c>
      <c r="F452" s="2437" t="s">
        <v>2187</v>
      </c>
      <c r="G452" s="2437" t="s">
        <v>24</v>
      </c>
      <c r="H452" s="2437" t="s">
        <v>24</v>
      </c>
      <c r="I452" s="2437" t="s">
        <v>813</v>
      </c>
    </row>
    <row customHeight="1" ht="11.25">
      <c r="A453" s="2437" t="s">
        <v>2174</v>
      </c>
      <c r="B453" s="2437" t="s">
        <v>14</v>
      </c>
      <c r="C453" s="2437" t="s">
        <v>2599</v>
      </c>
      <c r="D453" s="2437" t="s">
        <v>2600</v>
      </c>
      <c r="E453" s="2437" t="s">
        <v>2601</v>
      </c>
      <c r="F453" s="2437" t="s">
        <v>2187</v>
      </c>
      <c r="G453" s="2437" t="s">
        <v>2602</v>
      </c>
      <c r="H453" s="2437" t="s">
        <v>24</v>
      </c>
      <c r="I453" s="2437" t="s">
        <v>813</v>
      </c>
    </row>
    <row customHeight="1" ht="11.25">
      <c r="A454" s="2437" t="s">
        <v>2174</v>
      </c>
      <c r="B454" s="2437" t="s">
        <v>14</v>
      </c>
      <c r="C454" s="2437" t="s">
        <v>2603</v>
      </c>
      <c r="D454" s="2437" t="s">
        <v>2600</v>
      </c>
      <c r="E454" s="2437" t="s">
        <v>2604</v>
      </c>
      <c r="F454" s="2437" t="s">
        <v>2187</v>
      </c>
      <c r="G454" s="2437" t="s">
        <v>2605</v>
      </c>
      <c r="H454" s="2437" t="s">
        <v>24</v>
      </c>
      <c r="I454" s="2437" t="s">
        <v>813</v>
      </c>
    </row>
    <row customHeight="1" ht="11.25">
      <c r="A455" s="2437" t="s">
        <v>2174</v>
      </c>
      <c r="B455" s="2437" t="s">
        <v>14</v>
      </c>
      <c r="C455" s="2437" t="s">
        <v>2606</v>
      </c>
      <c r="D455" s="2437" t="s">
        <v>2607</v>
      </c>
      <c r="E455" s="2437" t="s">
        <v>2608</v>
      </c>
      <c r="F455" s="2437" t="s">
        <v>2187</v>
      </c>
      <c r="G455" s="2437" t="s">
        <v>2609</v>
      </c>
      <c r="H455" s="2437" t="s">
        <v>24</v>
      </c>
      <c r="I455" s="2437" t="s">
        <v>813</v>
      </c>
    </row>
    <row customHeight="1" ht="11.25">
      <c r="A456" s="2437" t="s">
        <v>2174</v>
      </c>
      <c r="B456" s="2437" t="s">
        <v>14</v>
      </c>
      <c r="C456" s="2437" t="s">
        <v>2618</v>
      </c>
      <c r="D456" s="2437" t="s">
        <v>2619</v>
      </c>
      <c r="E456" s="2437" t="s">
        <v>2620</v>
      </c>
      <c r="F456" s="2437" t="s">
        <v>2216</v>
      </c>
      <c r="G456" s="2437" t="s">
        <v>2621</v>
      </c>
      <c r="H456" s="2437" t="s">
        <v>24</v>
      </c>
      <c r="I456" s="2437" t="s">
        <v>813</v>
      </c>
    </row>
    <row customHeight="1" ht="11.25">
      <c r="A457" s="2437" t="s">
        <v>2174</v>
      </c>
      <c r="B457" s="2437" t="s">
        <v>14</v>
      </c>
      <c r="C457" s="2437" t="s">
        <v>2622</v>
      </c>
      <c r="D457" s="2437" t="s">
        <v>2623</v>
      </c>
      <c r="E457" s="2437" t="s">
        <v>2624</v>
      </c>
      <c r="F457" s="2437" t="s">
        <v>2352</v>
      </c>
      <c r="G457" s="2437" t="s">
        <v>2625</v>
      </c>
      <c r="H457" s="2437" t="s">
        <v>24</v>
      </c>
      <c r="I457" s="2437" t="s">
        <v>813</v>
      </c>
    </row>
    <row customHeight="1" ht="11.25">
      <c r="A458" s="2437" t="s">
        <v>2174</v>
      </c>
      <c r="B458" s="2437" t="s">
        <v>14</v>
      </c>
      <c r="C458" s="2437" t="s">
        <v>2626</v>
      </c>
      <c r="D458" s="2437" t="s">
        <v>2627</v>
      </c>
      <c r="E458" s="2437" t="s">
        <v>2628</v>
      </c>
      <c r="F458" s="2437" t="s">
        <v>2629</v>
      </c>
      <c r="G458" s="2437" t="s">
        <v>2630</v>
      </c>
      <c r="H458" s="2437" t="s">
        <v>24</v>
      </c>
      <c r="I458" s="2437" t="s">
        <v>813</v>
      </c>
    </row>
    <row customHeight="1" ht="11.25">
      <c r="A459" s="2437" t="s">
        <v>2174</v>
      </c>
      <c r="B459" s="2437" t="s">
        <v>14</v>
      </c>
      <c r="C459" s="2437" t="s">
        <v>2631</v>
      </c>
      <c r="D459" s="2437" t="s">
        <v>2632</v>
      </c>
      <c r="E459" s="2437" t="s">
        <v>2633</v>
      </c>
      <c r="F459" s="2437" t="s">
        <v>2634</v>
      </c>
      <c r="G459" s="2437" t="s">
        <v>2635</v>
      </c>
      <c r="H459" s="2437" t="s">
        <v>24</v>
      </c>
      <c r="I459" s="2437" t="s">
        <v>813</v>
      </c>
    </row>
    <row customHeight="1" ht="11.25">
      <c r="A460" s="2437" t="s">
        <v>2174</v>
      </c>
      <c r="B460" s="2437" t="s">
        <v>14</v>
      </c>
      <c r="C460" s="2437" t="s">
        <v>2636</v>
      </c>
      <c r="D460" s="2437" t="s">
        <v>2637</v>
      </c>
      <c r="E460" s="2437" t="s">
        <v>2638</v>
      </c>
      <c r="F460" s="2437" t="s">
        <v>2183</v>
      </c>
      <c r="G460" s="2437" t="s">
        <v>2639</v>
      </c>
      <c r="H460" s="2437" t="s">
        <v>24</v>
      </c>
      <c r="I460" s="2437" t="s">
        <v>813</v>
      </c>
    </row>
    <row customHeight="1" ht="11.25">
      <c r="A461" s="2437" t="s">
        <v>2174</v>
      </c>
      <c r="B461" s="2437" t="s">
        <v>14</v>
      </c>
      <c r="C461" s="2437" t="s">
        <v>3022</v>
      </c>
      <c r="D461" s="2437" t="s">
        <v>3023</v>
      </c>
      <c r="E461" s="2437" t="s">
        <v>3024</v>
      </c>
      <c r="F461" s="2437" t="s">
        <v>2187</v>
      </c>
      <c r="G461" s="2437" t="s">
        <v>3025</v>
      </c>
      <c r="H461" s="2437" t="s">
        <v>24</v>
      </c>
      <c r="I461" s="2437" t="s">
        <v>813</v>
      </c>
    </row>
    <row customHeight="1" ht="11.25">
      <c r="A462" s="2437" t="s">
        <v>2174</v>
      </c>
      <c r="B462" s="2437" t="s">
        <v>14</v>
      </c>
      <c r="C462" s="2437" t="s">
        <v>2644</v>
      </c>
      <c r="D462" s="2437" t="s">
        <v>2645</v>
      </c>
      <c r="E462" s="2437" t="s">
        <v>2646</v>
      </c>
      <c r="F462" s="2437" t="s">
        <v>2183</v>
      </c>
      <c r="G462" s="2437" t="s">
        <v>2647</v>
      </c>
      <c r="H462" s="2437" t="s">
        <v>24</v>
      </c>
      <c r="I462" s="2437" t="s">
        <v>813</v>
      </c>
    </row>
    <row customHeight="1" ht="11.25">
      <c r="A463" s="2437" t="s">
        <v>2174</v>
      </c>
      <c r="B463" s="2437" t="s">
        <v>14</v>
      </c>
      <c r="C463" s="2437" t="s">
        <v>2648</v>
      </c>
      <c r="D463" s="2437" t="s">
        <v>2645</v>
      </c>
      <c r="E463" s="2437" t="s">
        <v>2649</v>
      </c>
      <c r="F463" s="2437" t="s">
        <v>2183</v>
      </c>
      <c r="G463" s="2437" t="s">
        <v>2650</v>
      </c>
      <c r="H463" s="2437" t="s">
        <v>24</v>
      </c>
      <c r="I463" s="2437" t="s">
        <v>813</v>
      </c>
    </row>
    <row customHeight="1" ht="11.25">
      <c r="A464" s="2437" t="s">
        <v>2174</v>
      </c>
      <c r="B464" s="2437" t="s">
        <v>14</v>
      </c>
      <c r="C464" s="2437" t="s">
        <v>2659</v>
      </c>
      <c r="D464" s="2437" t="s">
        <v>2660</v>
      </c>
      <c r="E464" s="2437" t="s">
        <v>2661</v>
      </c>
      <c r="F464" s="2437" t="s">
        <v>2178</v>
      </c>
      <c r="G464" s="2437" t="s">
        <v>24</v>
      </c>
      <c r="H464" s="2437" t="s">
        <v>24</v>
      </c>
      <c r="I464" s="2437" t="s">
        <v>813</v>
      </c>
    </row>
    <row customHeight="1" ht="11.25">
      <c r="A465" s="2437" t="s">
        <v>2174</v>
      </c>
      <c r="B465" s="2437" t="s">
        <v>14</v>
      </c>
      <c r="C465" s="2437" t="s">
        <v>3026</v>
      </c>
      <c r="D465" s="2437" t="s">
        <v>3027</v>
      </c>
      <c r="E465" s="2437" t="s">
        <v>3028</v>
      </c>
      <c r="F465" s="2437" t="s">
        <v>2372</v>
      </c>
      <c r="G465" s="2437" t="s">
        <v>3029</v>
      </c>
      <c r="H465" s="2437" t="s">
        <v>24</v>
      </c>
      <c r="I465" s="2437" t="s">
        <v>813</v>
      </c>
    </row>
    <row customHeight="1" ht="11.25">
      <c r="A466" s="2437" t="s">
        <v>2174</v>
      </c>
      <c r="B466" s="2437" t="s">
        <v>14</v>
      </c>
      <c r="C466" s="2437" t="s">
        <v>2674</v>
      </c>
      <c r="D466" s="2437" t="s">
        <v>2675</v>
      </c>
      <c r="E466" s="2437" t="s">
        <v>2676</v>
      </c>
      <c r="F466" s="2437" t="s">
        <v>2183</v>
      </c>
      <c r="G466" s="2437" t="s">
        <v>2677</v>
      </c>
      <c r="H466" s="2437" t="s">
        <v>2678</v>
      </c>
      <c r="I466" s="2437" t="s">
        <v>813</v>
      </c>
    </row>
    <row customHeight="1" ht="11.25">
      <c r="A467" s="2437" t="s">
        <v>2174</v>
      </c>
      <c r="B467" s="2437" t="s">
        <v>14</v>
      </c>
      <c r="C467" s="2437" t="s">
        <v>2716</v>
      </c>
      <c r="D467" s="2437" t="s">
        <v>2717</v>
      </c>
      <c r="E467" s="2437" t="s">
        <v>2718</v>
      </c>
      <c r="F467" s="2437" t="s">
        <v>2187</v>
      </c>
      <c r="G467" s="2437" t="s">
        <v>2719</v>
      </c>
      <c r="H467" s="2437" t="s">
        <v>24</v>
      </c>
      <c r="I467" s="2437" t="s">
        <v>813</v>
      </c>
    </row>
    <row customHeight="1" ht="11.25">
      <c r="A468" s="2437" t="s">
        <v>2174</v>
      </c>
      <c r="B468" s="2437" t="s">
        <v>14</v>
      </c>
      <c r="C468" s="2437" t="s">
        <v>2732</v>
      </c>
      <c r="D468" s="2437" t="s">
        <v>2733</v>
      </c>
      <c r="E468" s="2437" t="s">
        <v>2734</v>
      </c>
      <c r="F468" s="2437" t="s">
        <v>2183</v>
      </c>
      <c r="G468" s="2437" t="s">
        <v>2735</v>
      </c>
      <c r="H468" s="2437" t="s">
        <v>24</v>
      </c>
      <c r="I468" s="2437" t="s">
        <v>813</v>
      </c>
    </row>
    <row customHeight="1" ht="11.25">
      <c r="A469" s="2437" t="s">
        <v>2174</v>
      </c>
      <c r="B469" s="2437" t="s">
        <v>14</v>
      </c>
      <c r="C469" s="2437" t="s">
        <v>2740</v>
      </c>
      <c r="D469" s="2437" t="s">
        <v>2741</v>
      </c>
      <c r="E469" s="2437" t="s">
        <v>2742</v>
      </c>
      <c r="F469" s="2437" t="s">
        <v>2183</v>
      </c>
      <c r="G469" s="2437" t="s">
        <v>2743</v>
      </c>
      <c r="H469" s="2437" t="s">
        <v>24</v>
      </c>
      <c r="I469" s="2437" t="s">
        <v>813</v>
      </c>
    </row>
    <row customHeight="1" ht="11.25">
      <c r="A470" s="2437" t="s">
        <v>2174</v>
      </c>
      <c r="B470" s="2437" t="s">
        <v>14</v>
      </c>
      <c r="C470" s="2437" t="s">
        <v>2744</v>
      </c>
      <c r="D470" s="2437" t="s">
        <v>2745</v>
      </c>
      <c r="E470" s="2437" t="s">
        <v>2746</v>
      </c>
      <c r="F470" s="2437" t="s">
        <v>2183</v>
      </c>
      <c r="G470" s="2437" t="s">
        <v>2747</v>
      </c>
      <c r="H470" s="2437" t="s">
        <v>24</v>
      </c>
      <c r="I470" s="2437" t="s">
        <v>813</v>
      </c>
    </row>
    <row customHeight="1" ht="11.25">
      <c r="A471" s="2437" t="s">
        <v>2174</v>
      </c>
      <c r="B471" s="2437" t="s">
        <v>14</v>
      </c>
      <c r="C471" s="2437" t="s">
        <v>2748</v>
      </c>
      <c r="D471" s="2437" t="s">
        <v>2749</v>
      </c>
      <c r="E471" s="2437" t="s">
        <v>2750</v>
      </c>
      <c r="F471" s="2437" t="s">
        <v>2187</v>
      </c>
      <c r="G471" s="2437" t="s">
        <v>2751</v>
      </c>
      <c r="H471" s="2437" t="s">
        <v>24</v>
      </c>
      <c r="I471" s="2437" t="s">
        <v>813</v>
      </c>
    </row>
    <row customHeight="1" ht="11.25">
      <c r="A472" s="2437" t="s">
        <v>2174</v>
      </c>
      <c r="B472" s="2437" t="s">
        <v>14</v>
      </c>
      <c r="C472" s="2437" t="s">
        <v>2752</v>
      </c>
      <c r="D472" s="2437" t="s">
        <v>2753</v>
      </c>
      <c r="E472" s="2437" t="s">
        <v>2754</v>
      </c>
      <c r="F472" s="2437" t="s">
        <v>2183</v>
      </c>
      <c r="G472" s="2437" t="s">
        <v>2755</v>
      </c>
      <c r="H472" s="2437" t="s">
        <v>24</v>
      </c>
      <c r="I472" s="2437" t="s">
        <v>813</v>
      </c>
    </row>
    <row customHeight="1" ht="11.25">
      <c r="A473" s="2437" t="s">
        <v>2174</v>
      </c>
      <c r="B473" s="2437" t="s">
        <v>14</v>
      </c>
      <c r="C473" s="2437" t="s">
        <v>2763</v>
      </c>
      <c r="D473" s="2437" t="s">
        <v>2764</v>
      </c>
      <c r="E473" s="2437" t="s">
        <v>2765</v>
      </c>
      <c r="F473" s="2437" t="s">
        <v>2183</v>
      </c>
      <c r="G473" s="2437" t="s">
        <v>2766</v>
      </c>
      <c r="H473" s="2437" t="s">
        <v>24</v>
      </c>
      <c r="I473" s="2437" t="s">
        <v>813</v>
      </c>
    </row>
    <row customHeight="1" ht="11.25">
      <c r="A474" s="2437" t="s">
        <v>2174</v>
      </c>
      <c r="B474" s="2437" t="s">
        <v>14</v>
      </c>
      <c r="C474" s="2437" t="s">
        <v>3030</v>
      </c>
      <c r="D474" s="2437" t="s">
        <v>3031</v>
      </c>
      <c r="E474" s="2437" t="s">
        <v>3032</v>
      </c>
      <c r="F474" s="2437" t="s">
        <v>2183</v>
      </c>
      <c r="G474" s="2437" t="s">
        <v>3033</v>
      </c>
      <c r="H474" s="2437" t="s">
        <v>3034</v>
      </c>
      <c r="I474" s="2437" t="s">
        <v>813</v>
      </c>
    </row>
    <row customHeight="1" ht="11.25">
      <c r="A475" s="2437" t="s">
        <v>2174</v>
      </c>
      <c r="B475" s="2437" t="s">
        <v>14</v>
      </c>
      <c r="C475" s="2437" t="s">
        <v>2767</v>
      </c>
      <c r="D475" s="2437" t="s">
        <v>2768</v>
      </c>
      <c r="E475" s="2437" t="s">
        <v>2769</v>
      </c>
      <c r="F475" s="2437" t="s">
        <v>2178</v>
      </c>
      <c r="G475" s="2437" t="s">
        <v>2770</v>
      </c>
      <c r="H475" s="2437" t="s">
        <v>24</v>
      </c>
      <c r="I475" s="2437" t="s">
        <v>813</v>
      </c>
    </row>
    <row customHeight="1" ht="11.25">
      <c r="A476" s="2437" t="s">
        <v>2174</v>
      </c>
      <c r="B476" s="2437" t="s">
        <v>14</v>
      </c>
      <c r="C476" s="2437" t="s">
        <v>3035</v>
      </c>
      <c r="D476" s="2437" t="s">
        <v>3036</v>
      </c>
      <c r="E476" s="2437" t="s">
        <v>3037</v>
      </c>
      <c r="F476" s="2437" t="s">
        <v>2437</v>
      </c>
      <c r="G476" s="2437" t="s">
        <v>3038</v>
      </c>
      <c r="H476" s="2437" t="s">
        <v>24</v>
      </c>
      <c r="I476" s="2437" t="s">
        <v>813</v>
      </c>
    </row>
    <row customHeight="1" ht="11.25">
      <c r="A477" s="2437" t="s">
        <v>2174</v>
      </c>
      <c r="B477" s="2437" t="s">
        <v>14</v>
      </c>
      <c r="C477" s="2437" t="s">
        <v>2775</v>
      </c>
      <c r="D477" s="2437" t="s">
        <v>2776</v>
      </c>
      <c r="E477" s="2437" t="s">
        <v>2777</v>
      </c>
      <c r="F477" s="2437" t="s">
        <v>2429</v>
      </c>
      <c r="G477" s="2437" t="s">
        <v>24</v>
      </c>
      <c r="H477" s="2437" t="s">
        <v>24</v>
      </c>
      <c r="I477" s="2437" t="s">
        <v>813</v>
      </c>
    </row>
    <row customHeight="1" ht="11.25">
      <c r="A478" s="2437" t="s">
        <v>2174</v>
      </c>
      <c r="B478" s="2437" t="s">
        <v>14</v>
      </c>
      <c r="C478" s="2437" t="s">
        <v>3069</v>
      </c>
      <c r="D478" s="2437" t="s">
        <v>3070</v>
      </c>
      <c r="E478" s="2437" t="s">
        <v>3071</v>
      </c>
      <c r="F478" s="2437" t="s">
        <v>2183</v>
      </c>
      <c r="G478" s="2437" t="s">
        <v>3072</v>
      </c>
      <c r="H478" s="2437" t="s">
        <v>24</v>
      </c>
      <c r="I478" s="2437" t="s">
        <v>813</v>
      </c>
    </row>
    <row customHeight="1" ht="11.25">
      <c r="A479" s="2437" t="s">
        <v>2174</v>
      </c>
      <c r="B479" s="2437" t="s">
        <v>14</v>
      </c>
      <c r="C479" s="2437" t="s">
        <v>2796</v>
      </c>
      <c r="D479" s="2437" t="s">
        <v>2797</v>
      </c>
      <c r="E479" s="2437" t="s">
        <v>2798</v>
      </c>
      <c r="F479" s="2437" t="s">
        <v>2187</v>
      </c>
      <c r="G479" s="2437" t="s">
        <v>2799</v>
      </c>
      <c r="H479" s="2437" t="s">
        <v>24</v>
      </c>
      <c r="I479" s="2437" t="s">
        <v>813</v>
      </c>
    </row>
    <row customHeight="1" ht="11.25">
      <c r="A480" s="2437" t="s">
        <v>2174</v>
      </c>
      <c r="B480" s="2437" t="s">
        <v>14</v>
      </c>
      <c r="C480" s="2437" t="s">
        <v>2804</v>
      </c>
      <c r="D480" s="2437" t="s">
        <v>2805</v>
      </c>
      <c r="E480" s="2437" t="s">
        <v>2806</v>
      </c>
      <c r="F480" s="2437" t="s">
        <v>2187</v>
      </c>
      <c r="G480" s="2437" t="s">
        <v>2807</v>
      </c>
      <c r="H480" s="2437" t="s">
        <v>24</v>
      </c>
      <c r="I480" s="2437" t="s">
        <v>813</v>
      </c>
    </row>
    <row customHeight="1" ht="11.25">
      <c r="A481" s="2437" t="s">
        <v>2174</v>
      </c>
      <c r="B481" s="2437" t="s">
        <v>14</v>
      </c>
      <c r="C481" s="2437" t="s">
        <v>2824</v>
      </c>
      <c r="D481" s="2437" t="s">
        <v>2825</v>
      </c>
      <c r="E481" s="2437" t="s">
        <v>2826</v>
      </c>
      <c r="F481" s="2437" t="s">
        <v>2183</v>
      </c>
      <c r="G481" s="2437" t="s">
        <v>2827</v>
      </c>
      <c r="H481" s="2437" t="s">
        <v>24</v>
      </c>
      <c r="I481" s="2437" t="s">
        <v>813</v>
      </c>
    </row>
    <row customHeight="1" ht="11.25">
      <c r="A482" s="2437" t="s">
        <v>2174</v>
      </c>
      <c r="B482" s="2437" t="s">
        <v>14</v>
      </c>
      <c r="C482" s="2437" t="s">
        <v>3046</v>
      </c>
      <c r="D482" s="2437" t="s">
        <v>3047</v>
      </c>
      <c r="E482" s="2437" t="s">
        <v>3048</v>
      </c>
      <c r="F482" s="2437" t="s">
        <v>2187</v>
      </c>
      <c r="G482" s="2437" t="s">
        <v>3049</v>
      </c>
      <c r="H482" s="2437" t="s">
        <v>24</v>
      </c>
      <c r="I482" s="2437" t="s">
        <v>813</v>
      </c>
    </row>
    <row customHeight="1" ht="11.25">
      <c r="A483" s="2437" t="s">
        <v>2174</v>
      </c>
      <c r="B483" s="2437" t="s">
        <v>14</v>
      </c>
      <c r="C483" s="2437" t="s">
        <v>2832</v>
      </c>
      <c r="D483" s="2437" t="s">
        <v>2833</v>
      </c>
      <c r="E483" s="2437" t="s">
        <v>2834</v>
      </c>
      <c r="F483" s="2437" t="s">
        <v>2183</v>
      </c>
      <c r="G483" s="2437" t="s">
        <v>2835</v>
      </c>
      <c r="H483" s="2437" t="s">
        <v>24</v>
      </c>
      <c r="I483" s="2437" t="s">
        <v>813</v>
      </c>
    </row>
    <row customHeight="1" ht="11.25">
      <c r="A484" s="2437" t="s">
        <v>2174</v>
      </c>
      <c r="B484" s="2437" t="s">
        <v>14</v>
      </c>
      <c r="C484" s="2437" t="s">
        <v>2836</v>
      </c>
      <c r="D484" s="2437" t="s">
        <v>2837</v>
      </c>
      <c r="E484" s="2437" t="s">
        <v>2838</v>
      </c>
      <c r="F484" s="2437" t="s">
        <v>2183</v>
      </c>
      <c r="G484" s="2437" t="s">
        <v>2839</v>
      </c>
      <c r="H484" s="2437" t="s">
        <v>24</v>
      </c>
      <c r="I484" s="2437" t="s">
        <v>813</v>
      </c>
    </row>
    <row customHeight="1" ht="11.25">
      <c r="A485" s="2437" t="s">
        <v>2174</v>
      </c>
      <c r="B485" s="2437" t="s">
        <v>14</v>
      </c>
      <c r="C485" s="2437" t="s">
        <v>2848</v>
      </c>
      <c r="D485" s="2437" t="s">
        <v>2849</v>
      </c>
      <c r="E485" s="2437" t="s">
        <v>2850</v>
      </c>
      <c r="F485" s="2437" t="s">
        <v>2851</v>
      </c>
      <c r="G485" s="2437" t="s">
        <v>2852</v>
      </c>
      <c r="H485" s="2437" t="s">
        <v>24</v>
      </c>
      <c r="I485" s="2437" t="s">
        <v>813</v>
      </c>
    </row>
    <row customHeight="1" ht="11.25">
      <c r="A486" s="2437" t="s">
        <v>2174</v>
      </c>
      <c r="B486" s="2437" t="s">
        <v>14</v>
      </c>
      <c r="C486" s="2437" t="s">
        <v>2853</v>
      </c>
      <c r="D486" s="2437" t="s">
        <v>2854</v>
      </c>
      <c r="E486" s="2437" t="s">
        <v>2855</v>
      </c>
      <c r="F486" s="2437" t="s">
        <v>2856</v>
      </c>
      <c r="G486" s="2437" t="s">
        <v>24</v>
      </c>
      <c r="H486" s="2437" t="s">
        <v>24</v>
      </c>
      <c r="I486" s="2437" t="s">
        <v>813</v>
      </c>
    </row>
    <row customHeight="1" ht="11.25">
      <c r="A487" s="2437" t="s">
        <v>2174</v>
      </c>
      <c r="B487" s="2437" t="s">
        <v>14</v>
      </c>
      <c r="C487" s="2437" t="s">
        <v>24</v>
      </c>
      <c r="D487" s="2437" t="s">
        <v>2251</v>
      </c>
      <c r="E487" s="2437" t="s">
        <v>2252</v>
      </c>
      <c r="F487" s="2437" t="s">
        <v>2183</v>
      </c>
      <c r="G487" s="2437" t="s">
        <v>24</v>
      </c>
      <c r="H487" s="2437" t="s">
        <v>24</v>
      </c>
      <c r="I487" s="2437" t="s">
        <v>1615</v>
      </c>
    </row>
    <row customHeight="1" ht="11.25">
      <c r="A488" s="2437" t="s">
        <v>2174</v>
      </c>
      <c r="B488" s="2437" t="s">
        <v>14</v>
      </c>
      <c r="C488" s="2437" t="s">
        <v>3073</v>
      </c>
      <c r="D488" s="2437" t="s">
        <v>3074</v>
      </c>
      <c r="E488" s="2437" t="s">
        <v>3075</v>
      </c>
      <c r="F488" s="2437" t="s">
        <v>568</v>
      </c>
      <c r="G488" s="2437" t="s">
        <v>3076</v>
      </c>
      <c r="H488" s="2437" t="s">
        <v>24</v>
      </c>
      <c r="I488" s="2437" t="s">
        <v>1615</v>
      </c>
    </row>
    <row customHeight="1" ht="11.25">
      <c r="A489" s="2437" t="s">
        <v>2174</v>
      </c>
      <c r="B489" s="2437" t="s">
        <v>14</v>
      </c>
      <c r="C489" s="2437" t="s">
        <v>2919</v>
      </c>
      <c r="D489" s="2437" t="s">
        <v>2920</v>
      </c>
      <c r="E489" s="2437" t="s">
        <v>2921</v>
      </c>
      <c r="F489" s="2437" t="s">
        <v>2502</v>
      </c>
      <c r="G489" s="2437" t="s">
        <v>2922</v>
      </c>
      <c r="H489" s="2437" t="s">
        <v>24</v>
      </c>
      <c r="I489" s="2437" t="s">
        <v>1615</v>
      </c>
    </row>
    <row customHeight="1" ht="11.25">
      <c r="A490" s="2437" t="s">
        <v>2174</v>
      </c>
      <c r="B490" s="2437" t="s">
        <v>14</v>
      </c>
      <c r="C490" s="2437" t="s">
        <v>2281</v>
      </c>
      <c r="D490" s="2437" t="s">
        <v>2282</v>
      </c>
      <c r="E490" s="2437" t="s">
        <v>2283</v>
      </c>
      <c r="F490" s="2437" t="s">
        <v>2178</v>
      </c>
      <c r="G490" s="2437" t="s">
        <v>2179</v>
      </c>
      <c r="H490" s="2437" t="s">
        <v>24</v>
      </c>
      <c r="I490" s="2437" t="s">
        <v>1615</v>
      </c>
    </row>
    <row customHeight="1" ht="11.25">
      <c r="A491" s="2437" t="s">
        <v>2174</v>
      </c>
      <c r="B491" s="2437" t="s">
        <v>14</v>
      </c>
      <c r="C491" s="2437" t="s">
        <v>2341</v>
      </c>
      <c r="D491" s="2437" t="s">
        <v>2342</v>
      </c>
      <c r="E491" s="2437" t="s">
        <v>2343</v>
      </c>
      <c r="F491" s="2437" t="s">
        <v>2178</v>
      </c>
      <c r="G491" s="2437" t="s">
        <v>2344</v>
      </c>
      <c r="H491" s="2437" t="s">
        <v>24</v>
      </c>
      <c r="I491" s="2437" t="s">
        <v>1615</v>
      </c>
    </row>
    <row customHeight="1" ht="11.25">
      <c r="A492" s="2437" t="s">
        <v>2174</v>
      </c>
      <c r="B492" s="2437" t="s">
        <v>14</v>
      </c>
      <c r="C492" s="2437" t="s">
        <v>3077</v>
      </c>
      <c r="D492" s="2437" t="s">
        <v>3078</v>
      </c>
      <c r="E492" s="2437" t="s">
        <v>3079</v>
      </c>
      <c r="F492" s="2437" t="s">
        <v>2308</v>
      </c>
      <c r="G492" s="2437" t="s">
        <v>3080</v>
      </c>
      <c r="H492" s="2437" t="s">
        <v>24</v>
      </c>
      <c r="I492" s="2437" t="s">
        <v>1615</v>
      </c>
    </row>
    <row customHeight="1" ht="11.25">
      <c r="A493" s="2437" t="s">
        <v>2174</v>
      </c>
      <c r="B493" s="2437" t="s">
        <v>14</v>
      </c>
      <c r="C493" s="2437" t="s">
        <v>3081</v>
      </c>
      <c r="D493" s="2437" t="s">
        <v>3082</v>
      </c>
      <c r="E493" s="2437" t="s">
        <v>3083</v>
      </c>
      <c r="F493" s="2437" t="s">
        <v>2287</v>
      </c>
      <c r="G493" s="2437" t="s">
        <v>3084</v>
      </c>
      <c r="H493" s="2437" t="s">
        <v>24</v>
      </c>
      <c r="I493" s="2437" t="s">
        <v>1615</v>
      </c>
    </row>
    <row customHeight="1" ht="11.25">
      <c r="A494" s="2437" t="s">
        <v>2174</v>
      </c>
      <c r="B494" s="2437" t="s">
        <v>14</v>
      </c>
      <c r="C494" s="2437" t="s">
        <v>2483</v>
      </c>
      <c r="D494" s="2437" t="s">
        <v>2484</v>
      </c>
      <c r="E494" s="2437" t="s">
        <v>2485</v>
      </c>
      <c r="F494" s="2437" t="s">
        <v>2486</v>
      </c>
      <c r="G494" s="2437" t="s">
        <v>2487</v>
      </c>
      <c r="H494" s="2437" t="s">
        <v>24</v>
      </c>
      <c r="I494" s="2437" t="s">
        <v>1615</v>
      </c>
    </row>
    <row customHeight="1" ht="11.25">
      <c r="A495" s="2437" t="s">
        <v>2174</v>
      </c>
      <c r="B495" s="2437" t="s">
        <v>14</v>
      </c>
      <c r="C495" s="2437" t="s">
        <v>3085</v>
      </c>
      <c r="D495" s="2437" t="s">
        <v>3086</v>
      </c>
      <c r="E495" s="2437" t="s">
        <v>3087</v>
      </c>
      <c r="F495" s="2437" t="s">
        <v>2216</v>
      </c>
      <c r="G495" s="2437" t="s">
        <v>3088</v>
      </c>
      <c r="H495" s="2437" t="s">
        <v>24</v>
      </c>
      <c r="I495" s="2437" t="s">
        <v>1615</v>
      </c>
    </row>
    <row customHeight="1" ht="11.25">
      <c r="A496" s="2437" t="s">
        <v>2174</v>
      </c>
      <c r="B496" s="2437" t="s">
        <v>14</v>
      </c>
      <c r="C496" s="2437" t="s">
        <v>3089</v>
      </c>
      <c r="D496" s="2437" t="s">
        <v>3090</v>
      </c>
      <c r="E496" s="2437" t="s">
        <v>3091</v>
      </c>
      <c r="F496" s="2437" t="s">
        <v>2216</v>
      </c>
      <c r="G496" s="2437" t="s">
        <v>3092</v>
      </c>
      <c r="H496" s="2437" t="s">
        <v>24</v>
      </c>
      <c r="I496" s="2437" t="s">
        <v>1615</v>
      </c>
    </row>
    <row customHeight="1" ht="11.25">
      <c r="A497" s="2437" t="s">
        <v>2174</v>
      </c>
      <c r="B497" s="2437" t="s">
        <v>14</v>
      </c>
      <c r="C497" s="2437" t="s">
        <v>3093</v>
      </c>
      <c r="D497" s="2437" t="s">
        <v>3094</v>
      </c>
      <c r="E497" s="2437" t="s">
        <v>3095</v>
      </c>
      <c r="F497" s="2437" t="s">
        <v>2216</v>
      </c>
      <c r="G497" s="2437" t="s">
        <v>3096</v>
      </c>
      <c r="H497" s="2437" t="s">
        <v>24</v>
      </c>
      <c r="I497" s="2437" t="s">
        <v>1615</v>
      </c>
    </row>
    <row customHeight="1" ht="11.25">
      <c r="A498" s="2437" t="s">
        <v>2174</v>
      </c>
      <c r="B498" s="2437" t="s">
        <v>14</v>
      </c>
      <c r="C498" s="2437" t="s">
        <v>3097</v>
      </c>
      <c r="D498" s="2437" t="s">
        <v>3098</v>
      </c>
      <c r="E498" s="2437" t="s">
        <v>3099</v>
      </c>
      <c r="F498" s="2437" t="s">
        <v>3100</v>
      </c>
      <c r="G498" s="2437" t="s">
        <v>24</v>
      </c>
      <c r="H498" s="2437" t="s">
        <v>24</v>
      </c>
      <c r="I498" s="2437" t="s">
        <v>1615</v>
      </c>
    </row>
    <row customHeight="1" ht="11.25">
      <c r="A499" s="2437" t="s">
        <v>2174</v>
      </c>
      <c r="B499" s="2437" t="s">
        <v>14</v>
      </c>
      <c r="C499" s="2437" t="s">
        <v>3101</v>
      </c>
      <c r="D499" s="2437" t="s">
        <v>3102</v>
      </c>
      <c r="E499" s="2437" t="s">
        <v>3103</v>
      </c>
      <c r="F499" s="2437" t="s">
        <v>2298</v>
      </c>
      <c r="G499" s="2437" t="s">
        <v>3104</v>
      </c>
      <c r="H499" s="2437" t="s">
        <v>24</v>
      </c>
      <c r="I499" s="2437" t="s">
        <v>1615</v>
      </c>
    </row>
    <row customHeight="1" ht="11.25">
      <c r="A500" s="2437" t="s">
        <v>2174</v>
      </c>
      <c r="B500" s="2437" t="s">
        <v>14</v>
      </c>
      <c r="C500" s="2437" t="s">
        <v>3105</v>
      </c>
      <c r="D500" s="2437" t="s">
        <v>3106</v>
      </c>
      <c r="E500" s="2437" t="s">
        <v>3107</v>
      </c>
      <c r="F500" s="2437" t="s">
        <v>2183</v>
      </c>
      <c r="G500" s="2437" t="s">
        <v>24</v>
      </c>
      <c r="H500" s="2437" t="s">
        <v>24</v>
      </c>
      <c r="I500" s="2437" t="s">
        <v>1615</v>
      </c>
    </row>
    <row customHeight="1" ht="11.25">
      <c r="A501" s="2437" t="s">
        <v>2174</v>
      </c>
      <c r="B501" s="2437" t="s">
        <v>14</v>
      </c>
      <c r="C501" s="2437" t="s">
        <v>2631</v>
      </c>
      <c r="D501" s="2437" t="s">
        <v>2632</v>
      </c>
      <c r="E501" s="2437" t="s">
        <v>2633</v>
      </c>
      <c r="F501" s="2437" t="s">
        <v>2634</v>
      </c>
      <c r="G501" s="2437" t="s">
        <v>2635</v>
      </c>
      <c r="H501" s="2437" t="s">
        <v>24</v>
      </c>
      <c r="I501" s="2437" t="s">
        <v>1615</v>
      </c>
    </row>
    <row customHeight="1" ht="11.25">
      <c r="A502" s="2437" t="s">
        <v>2174</v>
      </c>
      <c r="B502" s="2437" t="s">
        <v>14</v>
      </c>
      <c r="C502" s="2437" t="s">
        <v>3108</v>
      </c>
      <c r="D502" s="2437" t="s">
        <v>3109</v>
      </c>
      <c r="E502" s="2437" t="s">
        <v>3110</v>
      </c>
      <c r="F502" s="2437" t="s">
        <v>2178</v>
      </c>
      <c r="G502" s="2437" t="s">
        <v>3111</v>
      </c>
      <c r="H502" s="2437" t="s">
        <v>24</v>
      </c>
      <c r="I502" s="2437" t="s">
        <v>1615</v>
      </c>
    </row>
    <row customHeight="1" ht="11.25">
      <c r="A503" s="2437" t="s">
        <v>2174</v>
      </c>
      <c r="B503" s="2437" t="s">
        <v>14</v>
      </c>
      <c r="C503" s="2437" t="s">
        <v>3112</v>
      </c>
      <c r="D503" s="2437" t="s">
        <v>3113</v>
      </c>
      <c r="E503" s="2437" t="s">
        <v>3114</v>
      </c>
      <c r="F503" s="2437" t="s">
        <v>2178</v>
      </c>
      <c r="G503" s="2437" t="s">
        <v>3115</v>
      </c>
      <c r="H503" s="2437" t="s">
        <v>24</v>
      </c>
      <c r="I503" s="2437" t="s">
        <v>1615</v>
      </c>
    </row>
    <row customHeight="1" ht="11.25">
      <c r="A504" s="2437" t="s">
        <v>2174</v>
      </c>
      <c r="B504" s="2437" t="s">
        <v>14</v>
      </c>
      <c r="C504" s="2437" t="s">
        <v>3116</v>
      </c>
      <c r="D504" s="2437" t="s">
        <v>3117</v>
      </c>
      <c r="E504" s="2437" t="s">
        <v>3118</v>
      </c>
      <c r="F504" s="2437" t="s">
        <v>2187</v>
      </c>
      <c r="G504" s="2437" t="s">
        <v>3119</v>
      </c>
      <c r="H504" s="2437" t="s">
        <v>24</v>
      </c>
      <c r="I504" s="2437" t="s">
        <v>1615</v>
      </c>
    </row>
    <row customHeight="1" ht="11.25">
      <c r="A505" s="2437" t="s">
        <v>2174</v>
      </c>
      <c r="B505" s="2437" t="s">
        <v>14</v>
      </c>
      <c r="C505" s="2437" t="s">
        <v>3120</v>
      </c>
      <c r="D505" s="2437" t="s">
        <v>3121</v>
      </c>
      <c r="E505" s="2437" t="s">
        <v>3122</v>
      </c>
      <c r="F505" s="2437" t="s">
        <v>3123</v>
      </c>
      <c r="G505" s="2437" t="s">
        <v>3124</v>
      </c>
      <c r="H505" s="2437" t="s">
        <v>24</v>
      </c>
      <c r="I505" s="2437" t="s">
        <v>1615</v>
      </c>
    </row>
    <row customHeight="1" ht="11.25">
      <c r="A506" s="2437" t="s">
        <v>2174</v>
      </c>
      <c r="B506" s="2437" t="s">
        <v>14</v>
      </c>
      <c r="C506" s="2437" t="s">
        <v>3125</v>
      </c>
      <c r="D506" s="2437" t="s">
        <v>3126</v>
      </c>
      <c r="E506" s="2437" t="s">
        <v>3122</v>
      </c>
      <c r="F506" s="2437" t="s">
        <v>2851</v>
      </c>
      <c r="G506" s="2437" t="s">
        <v>24</v>
      </c>
      <c r="H506" s="2437" t="s">
        <v>24</v>
      </c>
      <c r="I506" s="2437" t="s">
        <v>1615</v>
      </c>
    </row>
    <row customHeight="1" ht="11.25">
      <c r="A507" s="2437" t="s">
        <v>2174</v>
      </c>
      <c r="B507" s="2437" t="s">
        <v>14</v>
      </c>
      <c r="C507" s="2437" t="s">
        <v>3127</v>
      </c>
      <c r="D507" s="2437" t="s">
        <v>3128</v>
      </c>
      <c r="E507" s="2437" t="s">
        <v>3129</v>
      </c>
      <c r="F507" s="2437" t="s">
        <v>2183</v>
      </c>
      <c r="G507" s="2437" t="s">
        <v>24</v>
      </c>
      <c r="H507" s="2437" t="s">
        <v>24</v>
      </c>
      <c r="I507" s="2437" t="s">
        <v>1615</v>
      </c>
    </row>
    <row customHeight="1" ht="11.25">
      <c r="A508" s="2437" t="s">
        <v>2174</v>
      </c>
      <c r="B508" s="2437" t="s">
        <v>14</v>
      </c>
      <c r="C508" s="2437" t="s">
        <v>3130</v>
      </c>
      <c r="D508" s="2437" t="s">
        <v>3131</v>
      </c>
      <c r="E508" s="2437" t="s">
        <v>3132</v>
      </c>
      <c r="F508" s="2437" t="s">
        <v>2183</v>
      </c>
      <c r="G508" s="2437" t="s">
        <v>3133</v>
      </c>
      <c r="H508" s="2437" t="s">
        <v>24</v>
      </c>
      <c r="I508" s="2437" t="s">
        <v>1615</v>
      </c>
    </row>
    <row customHeight="1" ht="11.25">
      <c r="A509" s="2437" t="s">
        <v>2174</v>
      </c>
      <c r="B509" s="2437" t="s">
        <v>14</v>
      </c>
      <c r="C509" s="2437" t="s">
        <v>3134</v>
      </c>
      <c r="D509" s="2437" t="s">
        <v>3135</v>
      </c>
      <c r="E509" s="2437" t="s">
        <v>3136</v>
      </c>
      <c r="F509" s="2437" t="s">
        <v>2303</v>
      </c>
      <c r="G509" s="2437" t="s">
        <v>3137</v>
      </c>
      <c r="H509" s="2437" t="s">
        <v>24</v>
      </c>
      <c r="I509" s="2437" t="s">
        <v>1615</v>
      </c>
    </row>
    <row customHeight="1" ht="11.25">
      <c r="A510" s="2437" t="s">
        <v>2174</v>
      </c>
      <c r="B510" s="2437" t="s">
        <v>14</v>
      </c>
      <c r="C510" s="2437" t="s">
        <v>3138</v>
      </c>
      <c r="D510" s="2437" t="s">
        <v>3139</v>
      </c>
      <c r="E510" s="2437" t="s">
        <v>3140</v>
      </c>
      <c r="F510" s="2437" t="s">
        <v>2216</v>
      </c>
      <c r="G510" s="2437" t="s">
        <v>3141</v>
      </c>
      <c r="H510" s="2437" t="s">
        <v>24</v>
      </c>
      <c r="I510" s="2437" t="s">
        <v>1615</v>
      </c>
    </row>
    <row customHeight="1" ht="11.25">
      <c r="A511" s="2437" t="s">
        <v>2174</v>
      </c>
      <c r="B511" s="2437" t="s">
        <v>14</v>
      </c>
      <c r="C511" s="2437" t="s">
        <v>3142</v>
      </c>
      <c r="D511" s="2437" t="s">
        <v>3143</v>
      </c>
      <c r="E511" s="2437" t="s">
        <v>3144</v>
      </c>
      <c r="F511" s="2437" t="s">
        <v>2183</v>
      </c>
      <c r="G511" s="2437" t="s">
        <v>3145</v>
      </c>
      <c r="H511" s="2437" t="s">
        <v>24</v>
      </c>
      <c r="I511"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1BDAF-B017-E933-96CE-D5E7F0A98402}" mc:Ignorable="x14ac xr xr2 xr3">
  <sheetPr>
    <tabColor rgb="FFFFCC99"/>
  </sheetPr>
  <dimension ref="A1:G139"/>
  <sheetViews>
    <sheetView topLeftCell="A1" showGridLines="0" workbookViewId="0">
      <selection activeCell="A1" sqref="A1"/>
    </sheetView>
  </sheetViews>
  <sheetFormatPr customHeight="1" defaultRowHeight="11.25"/>
  <cols>
    <col min="1" max="1" style="2437" width="9.140625"/>
  </cols>
  <sheetData>
    <row customHeight="1" ht="11.25">
      <c r="A1" s="0" t="s">
        <v>3146</v>
      </c>
      <c r="B1" s="0" t="s">
        <v>3147</v>
      </c>
      <c r="C1" s="0" t="s">
        <v>3148</v>
      </c>
      <c r="D1" s="0" t="s">
        <v>3149</v>
      </c>
      <c r="E1" s="0" t="s">
        <v>3150</v>
      </c>
      <c r="F1" s="0" t="s">
        <v>3151</v>
      </c>
      <c r="G1" s="0" t="s">
        <v>3152</v>
      </c>
    </row>
    <row customHeight="1" ht="11.25">
      <c r="A2" s="0" t="s">
        <v>14</v>
      </c>
      <c r="B2" s="0" t="s">
        <v>3153</v>
      </c>
      <c r="C2" s="0" t="s">
        <v>3154</v>
      </c>
      <c r="D2" s="0" t="s">
        <v>3153</v>
      </c>
      <c r="E2" s="0" t="s">
        <v>3154</v>
      </c>
      <c r="F2" s="0" t="s">
        <v>3155</v>
      </c>
      <c r="G2" s="0" t="s">
        <v>108</v>
      </c>
    </row>
    <row customHeight="1" ht="11.25">
      <c r="A3" s="0" t="s">
        <v>14</v>
      </c>
      <c r="B3" s="0" t="s">
        <v>3153</v>
      </c>
      <c r="C3" s="0" t="s">
        <v>3154</v>
      </c>
      <c r="D3" s="0" t="s">
        <v>3156</v>
      </c>
      <c r="E3" s="0" t="s">
        <v>3157</v>
      </c>
      <c r="F3" s="0" t="s">
        <v>3158</v>
      </c>
      <c r="G3" s="0" t="s">
        <v>109</v>
      </c>
    </row>
    <row customHeight="1" ht="11.25">
      <c r="A4" s="0" t="s">
        <v>14</v>
      </c>
      <c r="B4" s="0" t="s">
        <v>3153</v>
      </c>
      <c r="C4" s="0" t="s">
        <v>3154</v>
      </c>
      <c r="D4" s="0" t="s">
        <v>3159</v>
      </c>
      <c r="E4" s="0" t="s">
        <v>3160</v>
      </c>
      <c r="F4" s="0" t="s">
        <v>3158</v>
      </c>
      <c r="G4" s="0" t="s">
        <v>89</v>
      </c>
    </row>
    <row customHeight="1" ht="11.25">
      <c r="A5" s="0" t="s">
        <v>14</v>
      </c>
      <c r="B5" s="0" t="s">
        <v>3153</v>
      </c>
      <c r="C5" s="0" t="s">
        <v>3154</v>
      </c>
      <c r="D5" s="0" t="s">
        <v>3161</v>
      </c>
      <c r="E5" s="0" t="s">
        <v>3162</v>
      </c>
      <c r="F5" s="0" t="s">
        <v>3158</v>
      </c>
      <c r="G5" s="0" t="s">
        <v>90</v>
      </c>
    </row>
    <row customHeight="1" ht="11.25">
      <c r="A6" s="0" t="s">
        <v>14</v>
      </c>
      <c r="B6" s="0" t="s">
        <v>3153</v>
      </c>
      <c r="C6" s="0" t="s">
        <v>3154</v>
      </c>
      <c r="D6" s="0" t="s">
        <v>3163</v>
      </c>
      <c r="E6" s="0" t="s">
        <v>3164</v>
      </c>
      <c r="F6" s="0" t="s">
        <v>3158</v>
      </c>
      <c r="G6" s="0" t="s">
        <v>110</v>
      </c>
    </row>
    <row customHeight="1" ht="11.25">
      <c r="A7" s="0" t="s">
        <v>14</v>
      </c>
      <c r="B7" s="0" t="s">
        <v>3153</v>
      </c>
      <c r="C7" s="0" t="s">
        <v>3154</v>
      </c>
      <c r="D7" s="0" t="s">
        <v>3165</v>
      </c>
      <c r="E7" s="0" t="s">
        <v>3166</v>
      </c>
      <c r="F7" s="0" t="s">
        <v>3158</v>
      </c>
      <c r="G7" s="0" t="s">
        <v>91</v>
      </c>
    </row>
    <row customHeight="1" ht="11.25">
      <c r="A8" s="0" t="s">
        <v>14</v>
      </c>
      <c r="B8" s="0" t="s">
        <v>3153</v>
      </c>
      <c r="C8" s="0" t="s">
        <v>3154</v>
      </c>
      <c r="D8" s="0" t="s">
        <v>3167</v>
      </c>
      <c r="E8" s="0" t="s">
        <v>3168</v>
      </c>
      <c r="F8" s="0" t="s">
        <v>3158</v>
      </c>
      <c r="G8" s="0" t="s">
        <v>92</v>
      </c>
    </row>
    <row customHeight="1" ht="11.25">
      <c r="A9" s="0" t="s">
        <v>14</v>
      </c>
      <c r="B9" s="0" t="s">
        <v>3169</v>
      </c>
      <c r="C9" s="0" t="s">
        <v>3170</v>
      </c>
      <c r="D9" s="0" t="s">
        <v>3169</v>
      </c>
      <c r="E9" s="0" t="s">
        <v>3170</v>
      </c>
      <c r="F9" s="0" t="s">
        <v>3155</v>
      </c>
      <c r="G9" s="0" t="s">
        <v>111</v>
      </c>
    </row>
    <row customHeight="1" ht="11.25">
      <c r="A10" s="0" t="s">
        <v>14</v>
      </c>
      <c r="B10" s="0" t="s">
        <v>3169</v>
      </c>
      <c r="C10" s="0" t="s">
        <v>3170</v>
      </c>
      <c r="D10" s="0" t="s">
        <v>3171</v>
      </c>
      <c r="E10" s="0" t="s">
        <v>3172</v>
      </c>
      <c r="F10" s="0" t="s">
        <v>3173</v>
      </c>
      <c r="G10" s="0" t="s">
        <v>147</v>
      </c>
    </row>
    <row customHeight="1" ht="11.25">
      <c r="A11" s="0" t="s">
        <v>14</v>
      </c>
      <c r="B11" s="0" t="s">
        <v>3169</v>
      </c>
      <c r="C11" s="0" t="s">
        <v>3170</v>
      </c>
      <c r="D11" s="0" t="s">
        <v>3174</v>
      </c>
      <c r="E11" s="0" t="s">
        <v>3175</v>
      </c>
      <c r="F11" s="0" t="s">
        <v>3158</v>
      </c>
      <c r="G11" s="0" t="s">
        <v>148</v>
      </c>
    </row>
    <row customHeight="1" ht="11.25">
      <c r="A12" s="0" t="s">
        <v>14</v>
      </c>
      <c r="B12" s="0" t="s">
        <v>3169</v>
      </c>
      <c r="C12" s="0" t="s">
        <v>3170</v>
      </c>
      <c r="D12" s="0" t="s">
        <v>3176</v>
      </c>
      <c r="E12" s="0" t="s">
        <v>3177</v>
      </c>
      <c r="F12" s="0" t="s">
        <v>3158</v>
      </c>
      <c r="G12" s="0" t="s">
        <v>149</v>
      </c>
    </row>
    <row customHeight="1" ht="11.25">
      <c r="A13" s="0" t="s">
        <v>14</v>
      </c>
      <c r="B13" s="0" t="s">
        <v>3169</v>
      </c>
      <c r="C13" s="0" t="s">
        <v>3170</v>
      </c>
      <c r="D13" s="0" t="s">
        <v>3178</v>
      </c>
      <c r="E13" s="0" t="s">
        <v>3179</v>
      </c>
      <c r="F13" s="0" t="s">
        <v>3158</v>
      </c>
      <c r="G13" s="0" t="s">
        <v>150</v>
      </c>
    </row>
    <row customHeight="1" ht="11.25">
      <c r="A14" s="0" t="s">
        <v>14</v>
      </c>
      <c r="B14" s="0" t="s">
        <v>3169</v>
      </c>
      <c r="C14" s="0" t="s">
        <v>3170</v>
      </c>
      <c r="D14" s="0" t="s">
        <v>3180</v>
      </c>
      <c r="E14" s="0" t="s">
        <v>3181</v>
      </c>
      <c r="F14" s="0" t="s">
        <v>3158</v>
      </c>
      <c r="G14" s="0" t="s">
        <v>151</v>
      </c>
    </row>
    <row customHeight="1" ht="11.25">
      <c r="A15" s="0" t="s">
        <v>14</v>
      </c>
      <c r="B15" s="0" t="s">
        <v>3169</v>
      </c>
      <c r="C15" s="0" t="s">
        <v>3170</v>
      </c>
      <c r="D15" s="0" t="s">
        <v>3182</v>
      </c>
      <c r="E15" s="0" t="s">
        <v>3183</v>
      </c>
      <c r="F15" s="0" t="s">
        <v>3158</v>
      </c>
      <c r="G15" s="0" t="s">
        <v>152</v>
      </c>
    </row>
    <row customHeight="1" ht="11.25">
      <c r="A16" s="0" t="s">
        <v>14</v>
      </c>
      <c r="B16" s="0" t="s">
        <v>3169</v>
      </c>
      <c r="C16" s="0" t="s">
        <v>3170</v>
      </c>
      <c r="D16" s="0" t="s">
        <v>3184</v>
      </c>
      <c r="E16" s="0" t="s">
        <v>3185</v>
      </c>
      <c r="F16" s="0" t="s">
        <v>3158</v>
      </c>
      <c r="G16" s="0" t="s">
        <v>1461</v>
      </c>
    </row>
    <row customHeight="1" ht="11.25">
      <c r="A17" s="0" t="s">
        <v>14</v>
      </c>
      <c r="B17" s="0" t="s">
        <v>3186</v>
      </c>
      <c r="C17" s="0" t="s">
        <v>3187</v>
      </c>
      <c r="D17" s="0" t="s">
        <v>3186</v>
      </c>
      <c r="E17" s="0" t="s">
        <v>3187</v>
      </c>
      <c r="F17" s="0" t="s">
        <v>3155</v>
      </c>
      <c r="G17" s="0" t="s">
        <v>1467</v>
      </c>
    </row>
    <row customHeight="1" ht="11.25">
      <c r="A18" s="0" t="s">
        <v>14</v>
      </c>
      <c r="B18" s="0" t="s">
        <v>3186</v>
      </c>
      <c r="C18" s="0" t="s">
        <v>3187</v>
      </c>
      <c r="D18" s="0" t="s">
        <v>3188</v>
      </c>
      <c r="E18" s="0" t="s">
        <v>3189</v>
      </c>
      <c r="F18" s="0" t="s">
        <v>3158</v>
      </c>
      <c r="G18" s="0" t="s">
        <v>1478</v>
      </c>
    </row>
    <row customHeight="1" ht="11.25">
      <c r="A19" s="0" t="s">
        <v>14</v>
      </c>
      <c r="B19" s="0" t="s">
        <v>3186</v>
      </c>
      <c r="C19" s="0" t="s">
        <v>3187</v>
      </c>
      <c r="D19" s="0" t="s">
        <v>3190</v>
      </c>
      <c r="E19" s="0" t="s">
        <v>3191</v>
      </c>
      <c r="F19" s="0" t="s">
        <v>3158</v>
      </c>
      <c r="G19" s="0" t="s">
        <v>1492</v>
      </c>
    </row>
    <row customHeight="1" ht="11.25">
      <c r="A20" s="0" t="s">
        <v>14</v>
      </c>
      <c r="B20" s="0" t="s">
        <v>3186</v>
      </c>
      <c r="C20" s="0" t="s">
        <v>3187</v>
      </c>
      <c r="D20" s="0" t="s">
        <v>3192</v>
      </c>
      <c r="E20" s="0" t="s">
        <v>3193</v>
      </c>
      <c r="F20" s="0" t="s">
        <v>3158</v>
      </c>
      <c r="G20" s="0" t="s">
        <v>1504</v>
      </c>
    </row>
    <row customHeight="1" ht="11.25">
      <c r="A21" s="0" t="s">
        <v>14</v>
      </c>
      <c r="B21" s="0" t="s">
        <v>3186</v>
      </c>
      <c r="C21" s="0" t="s">
        <v>3187</v>
      </c>
      <c r="D21" s="0" t="s">
        <v>3194</v>
      </c>
      <c r="E21" s="0" t="s">
        <v>3195</v>
      </c>
      <c r="F21" s="0" t="s">
        <v>3158</v>
      </c>
      <c r="G21" s="0" t="s">
        <v>1513</v>
      </c>
    </row>
    <row customHeight="1" ht="11.25">
      <c r="A22" s="0" t="s">
        <v>14</v>
      </c>
      <c r="B22" s="0" t="s">
        <v>3186</v>
      </c>
      <c r="C22" s="0" t="s">
        <v>3187</v>
      </c>
      <c r="D22" s="0" t="s">
        <v>3196</v>
      </c>
      <c r="E22" s="0" t="s">
        <v>3197</v>
      </c>
      <c r="F22" s="0" t="s">
        <v>3158</v>
      </c>
      <c r="G22" s="0" t="s">
        <v>1529</v>
      </c>
    </row>
    <row customHeight="1" ht="11.25">
      <c r="A23" s="0" t="s">
        <v>14</v>
      </c>
      <c r="B23" s="0" t="s">
        <v>3186</v>
      </c>
      <c r="C23" s="0" t="s">
        <v>3187</v>
      </c>
      <c r="D23" s="0" t="s">
        <v>3198</v>
      </c>
      <c r="E23" s="0" t="s">
        <v>3199</v>
      </c>
      <c r="F23" s="0" t="s">
        <v>3158</v>
      </c>
      <c r="G23" s="0" t="s">
        <v>1536</v>
      </c>
    </row>
    <row customHeight="1" ht="11.25">
      <c r="A24" s="0" t="s">
        <v>14</v>
      </c>
      <c r="B24" s="0" t="s">
        <v>3200</v>
      </c>
      <c r="C24" s="0" t="s">
        <v>3201</v>
      </c>
      <c r="D24" s="0" t="s">
        <v>3202</v>
      </c>
      <c r="E24" s="0" t="s">
        <v>3203</v>
      </c>
      <c r="F24" s="0" t="s">
        <v>3204</v>
      </c>
      <c r="G24" s="0" t="s">
        <v>1544</v>
      </c>
    </row>
    <row customHeight="1" ht="11.25">
      <c r="A25" s="0" t="s">
        <v>14</v>
      </c>
      <c r="B25" s="0" t="s">
        <v>3200</v>
      </c>
      <c r="C25" s="0" t="s">
        <v>3201</v>
      </c>
      <c r="D25" s="0" t="s">
        <v>3200</v>
      </c>
      <c r="E25" s="0" t="s">
        <v>3201</v>
      </c>
      <c r="F25" s="0" t="s">
        <v>3155</v>
      </c>
      <c r="G25" s="0" t="s">
        <v>1551</v>
      </c>
    </row>
    <row customHeight="1" ht="11.25">
      <c r="A26" s="0" t="s">
        <v>14</v>
      </c>
      <c r="B26" s="0" t="s">
        <v>3200</v>
      </c>
      <c r="C26" s="0" t="s">
        <v>3201</v>
      </c>
      <c r="D26" s="0" t="s">
        <v>3205</v>
      </c>
      <c r="E26" s="0" t="s">
        <v>3206</v>
      </c>
      <c r="F26" s="0" t="s">
        <v>3158</v>
      </c>
      <c r="G26" s="0" t="s">
        <v>1555</v>
      </c>
    </row>
    <row customHeight="1" ht="11.25">
      <c r="A27" s="0" t="s">
        <v>14</v>
      </c>
      <c r="B27" s="0" t="s">
        <v>3200</v>
      </c>
      <c r="C27" s="0" t="s">
        <v>3201</v>
      </c>
      <c r="D27" s="0" t="s">
        <v>3207</v>
      </c>
      <c r="E27" s="0" t="s">
        <v>3208</v>
      </c>
      <c r="F27" s="0" t="s">
        <v>3158</v>
      </c>
      <c r="G27" s="0" t="s">
        <v>1560</v>
      </c>
    </row>
    <row customHeight="1" ht="11.25">
      <c r="A28" s="0" t="s">
        <v>14</v>
      </c>
      <c r="B28" s="0" t="s">
        <v>3200</v>
      </c>
      <c r="C28" s="0" t="s">
        <v>3201</v>
      </c>
      <c r="D28" s="0" t="s">
        <v>3209</v>
      </c>
      <c r="E28" s="0" t="s">
        <v>3210</v>
      </c>
      <c r="F28" s="0" t="s">
        <v>3158</v>
      </c>
      <c r="G28" s="0" t="s">
        <v>1568</v>
      </c>
    </row>
    <row customHeight="1" ht="11.25">
      <c r="A29" s="0" t="s">
        <v>14</v>
      </c>
      <c r="B29" s="0" t="s">
        <v>3200</v>
      </c>
      <c r="C29" s="0" t="s">
        <v>3201</v>
      </c>
      <c r="D29" s="0" t="s">
        <v>3211</v>
      </c>
      <c r="E29" s="0" t="s">
        <v>3212</v>
      </c>
      <c r="F29" s="0" t="s">
        <v>3158</v>
      </c>
      <c r="G29" s="0" t="s">
        <v>1570</v>
      </c>
    </row>
    <row customHeight="1" ht="11.25">
      <c r="A30" s="0" t="s">
        <v>14</v>
      </c>
      <c r="B30" s="0" t="s">
        <v>3200</v>
      </c>
      <c r="C30" s="0" t="s">
        <v>3201</v>
      </c>
      <c r="D30" s="0" t="s">
        <v>3213</v>
      </c>
      <c r="E30" s="0" t="s">
        <v>3214</v>
      </c>
      <c r="F30" s="0" t="s">
        <v>3158</v>
      </c>
      <c r="G30" s="0" t="s">
        <v>1573</v>
      </c>
    </row>
    <row customHeight="1" ht="11.25">
      <c r="A31" s="0" t="s">
        <v>14</v>
      </c>
      <c r="B31" s="0" t="s">
        <v>3200</v>
      </c>
      <c r="C31" s="0" t="s">
        <v>3201</v>
      </c>
      <c r="D31" s="0" t="s">
        <v>3215</v>
      </c>
      <c r="E31" s="0" t="s">
        <v>3216</v>
      </c>
      <c r="F31" s="0" t="s">
        <v>3158</v>
      </c>
      <c r="G31" s="0" t="s">
        <v>1578</v>
      </c>
    </row>
    <row customHeight="1" ht="11.25">
      <c r="A32" s="0" t="s">
        <v>14</v>
      </c>
      <c r="B32" s="0" t="s">
        <v>3200</v>
      </c>
      <c r="C32" s="0" t="s">
        <v>3201</v>
      </c>
      <c r="D32" s="0" t="s">
        <v>3217</v>
      </c>
      <c r="E32" s="0" t="s">
        <v>3218</v>
      </c>
      <c r="F32" s="0" t="s">
        <v>3158</v>
      </c>
      <c r="G32" s="0" t="s">
        <v>1580</v>
      </c>
    </row>
    <row customHeight="1" ht="11.25">
      <c r="A33" s="0" t="s">
        <v>14</v>
      </c>
      <c r="B33" s="0" t="s">
        <v>3200</v>
      </c>
      <c r="C33" s="0" t="s">
        <v>3201</v>
      </c>
      <c r="D33" s="0" t="s">
        <v>3219</v>
      </c>
      <c r="E33" s="0" t="s">
        <v>3220</v>
      </c>
      <c r="F33" s="0" t="s">
        <v>3158</v>
      </c>
      <c r="G33" s="0" t="s">
        <v>1582</v>
      </c>
    </row>
    <row customHeight="1" ht="11.25">
      <c r="A34" s="0" t="s">
        <v>14</v>
      </c>
      <c r="B34" s="0" t="s">
        <v>3221</v>
      </c>
      <c r="C34" s="0" t="s">
        <v>3222</v>
      </c>
      <c r="D34" s="0" t="s">
        <v>3221</v>
      </c>
      <c r="E34" s="0" t="s">
        <v>3222</v>
      </c>
      <c r="F34" s="0" t="s">
        <v>3223</v>
      </c>
      <c r="G34" s="0" t="s">
        <v>1584</v>
      </c>
    </row>
    <row customHeight="1" ht="11.25">
      <c r="A35" s="0" t="s">
        <v>14</v>
      </c>
      <c r="B35" s="0" t="s">
        <v>3224</v>
      </c>
      <c r="C35" s="0" t="s">
        <v>3225</v>
      </c>
      <c r="D35" s="0" t="s">
        <v>3224</v>
      </c>
      <c r="E35" s="0" t="s">
        <v>3225</v>
      </c>
      <c r="F35" s="0" t="s">
        <v>3223</v>
      </c>
      <c r="G35" s="0" t="s">
        <v>1589</v>
      </c>
    </row>
    <row customHeight="1" ht="11.25">
      <c r="A36" s="0" t="s">
        <v>14</v>
      </c>
      <c r="B36" s="0" t="s">
        <v>3226</v>
      </c>
      <c r="C36" s="0" t="s">
        <v>3227</v>
      </c>
      <c r="D36" s="0" t="s">
        <v>3226</v>
      </c>
      <c r="E36" s="0" t="s">
        <v>3227</v>
      </c>
      <c r="F36" s="0" t="s">
        <v>3223</v>
      </c>
      <c r="G36" s="0" t="s">
        <v>1594</v>
      </c>
    </row>
    <row customHeight="1" ht="11.25">
      <c r="A37" s="0" t="s">
        <v>14</v>
      </c>
      <c r="B37" s="0" t="s">
        <v>99</v>
      </c>
      <c r="C37" s="0" t="s">
        <v>100</v>
      </c>
      <c r="D37" s="0" t="s">
        <v>99</v>
      </c>
      <c r="E37" s="0" t="s">
        <v>100</v>
      </c>
      <c r="F37" s="0" t="s">
        <v>3223</v>
      </c>
      <c r="G37" s="0" t="s">
        <v>98</v>
      </c>
    </row>
    <row customHeight="1" ht="11.25">
      <c r="A38" s="0" t="s">
        <v>14</v>
      </c>
      <c r="B38" s="0" t="s">
        <v>3228</v>
      </c>
      <c r="C38" s="0" t="s">
        <v>3229</v>
      </c>
      <c r="D38" s="0" t="s">
        <v>3230</v>
      </c>
      <c r="E38" s="0" t="s">
        <v>3231</v>
      </c>
      <c r="F38" s="0" t="s">
        <v>3158</v>
      </c>
      <c r="G38" s="0" t="s">
        <v>1605</v>
      </c>
    </row>
    <row customHeight="1" ht="11.25">
      <c r="A39" s="0" t="s">
        <v>14</v>
      </c>
      <c r="B39" s="0" t="s">
        <v>3228</v>
      </c>
      <c r="C39" s="0" t="s">
        <v>3229</v>
      </c>
      <c r="D39" s="0" t="s">
        <v>3232</v>
      </c>
      <c r="E39" s="0" t="s">
        <v>3233</v>
      </c>
      <c r="F39" s="0" t="s">
        <v>3158</v>
      </c>
      <c r="G39" s="0" t="s">
        <v>1611</v>
      </c>
    </row>
    <row customHeight="1" ht="11.25">
      <c r="A40" s="0" t="s">
        <v>14</v>
      </c>
      <c r="B40" s="0" t="s">
        <v>3228</v>
      </c>
      <c r="C40" s="0" t="s">
        <v>3229</v>
      </c>
      <c r="D40" s="0" t="s">
        <v>3228</v>
      </c>
      <c r="E40" s="0" t="s">
        <v>3229</v>
      </c>
      <c r="F40" s="0" t="s">
        <v>3155</v>
      </c>
      <c r="G40" s="0" t="s">
        <v>1616</v>
      </c>
    </row>
    <row customHeight="1" ht="11.25">
      <c r="A41" s="0" t="s">
        <v>14</v>
      </c>
      <c r="B41" s="0" t="s">
        <v>3228</v>
      </c>
      <c r="C41" s="0" t="s">
        <v>3229</v>
      </c>
      <c r="D41" s="0" t="s">
        <v>3234</v>
      </c>
      <c r="E41" s="0" t="s">
        <v>3235</v>
      </c>
      <c r="F41" s="0" t="s">
        <v>3158</v>
      </c>
      <c r="G41" s="0" t="s">
        <v>1620</v>
      </c>
    </row>
    <row customHeight="1" ht="11.25">
      <c r="A42" s="0" t="s">
        <v>14</v>
      </c>
      <c r="B42" s="0" t="s">
        <v>3228</v>
      </c>
      <c r="C42" s="0" t="s">
        <v>3229</v>
      </c>
      <c r="D42" s="0" t="s">
        <v>3236</v>
      </c>
      <c r="E42" s="0" t="s">
        <v>3237</v>
      </c>
      <c r="F42" s="0" t="s">
        <v>3158</v>
      </c>
      <c r="G42" s="0" t="s">
        <v>1623</v>
      </c>
    </row>
    <row customHeight="1" ht="11.25">
      <c r="A43" s="0" t="s">
        <v>14</v>
      </c>
      <c r="B43" s="0" t="s">
        <v>3228</v>
      </c>
      <c r="C43" s="0" t="s">
        <v>3229</v>
      </c>
      <c r="D43" s="0" t="s">
        <v>3238</v>
      </c>
      <c r="E43" s="0" t="s">
        <v>3239</v>
      </c>
      <c r="F43" s="0" t="s">
        <v>3158</v>
      </c>
      <c r="G43" s="0" t="s">
        <v>1630</v>
      </c>
    </row>
    <row customHeight="1" ht="11.25">
      <c r="A44" s="0" t="s">
        <v>14</v>
      </c>
      <c r="B44" s="0" t="s">
        <v>3240</v>
      </c>
      <c r="C44" s="0" t="s">
        <v>3241</v>
      </c>
      <c r="D44" s="0" t="s">
        <v>3242</v>
      </c>
      <c r="E44" s="0" t="s">
        <v>3243</v>
      </c>
      <c r="F44" s="0" t="s">
        <v>3158</v>
      </c>
      <c r="G44" s="0" t="s">
        <v>1639</v>
      </c>
    </row>
    <row customHeight="1" ht="11.25">
      <c r="A45" s="0" t="s">
        <v>14</v>
      </c>
      <c r="B45" s="0" t="s">
        <v>3240</v>
      </c>
      <c r="C45" s="0" t="s">
        <v>3241</v>
      </c>
      <c r="D45" s="0" t="s">
        <v>3240</v>
      </c>
      <c r="E45" s="0" t="s">
        <v>3241</v>
      </c>
      <c r="F45" s="0" t="s">
        <v>3155</v>
      </c>
      <c r="G45" s="0" t="s">
        <v>1644</v>
      </c>
    </row>
    <row customHeight="1" ht="11.25">
      <c r="A46" s="0" t="s">
        <v>14</v>
      </c>
      <c r="B46" s="0" t="s">
        <v>3240</v>
      </c>
      <c r="C46" s="0" t="s">
        <v>3241</v>
      </c>
      <c r="D46" s="0" t="s">
        <v>3244</v>
      </c>
      <c r="E46" s="0" t="s">
        <v>3245</v>
      </c>
      <c r="F46" s="0" t="s">
        <v>3158</v>
      </c>
      <c r="G46" s="0" t="s">
        <v>1648</v>
      </c>
    </row>
    <row customHeight="1" ht="11.25">
      <c r="A47" s="0" t="s">
        <v>14</v>
      </c>
      <c r="B47" s="0" t="s">
        <v>3240</v>
      </c>
      <c r="C47" s="0" t="s">
        <v>3241</v>
      </c>
      <c r="D47" s="0" t="s">
        <v>3246</v>
      </c>
      <c r="E47" s="0" t="s">
        <v>3247</v>
      </c>
      <c r="F47" s="0" t="s">
        <v>3158</v>
      </c>
      <c r="G47" s="0" t="s">
        <v>1654</v>
      </c>
    </row>
    <row customHeight="1" ht="11.25">
      <c r="A48" s="0" t="s">
        <v>14</v>
      </c>
      <c r="B48" s="0" t="s">
        <v>3240</v>
      </c>
      <c r="C48" s="0" t="s">
        <v>3241</v>
      </c>
      <c r="D48" s="0" t="s">
        <v>3248</v>
      </c>
      <c r="E48" s="0" t="s">
        <v>3249</v>
      </c>
      <c r="F48" s="0" t="s">
        <v>3158</v>
      </c>
      <c r="G48" s="0" t="s">
        <v>1659</v>
      </c>
    </row>
    <row customHeight="1" ht="11.25">
      <c r="A49" s="0" t="s">
        <v>14</v>
      </c>
      <c r="B49" s="0" t="s">
        <v>3240</v>
      </c>
      <c r="C49" s="0" t="s">
        <v>3241</v>
      </c>
      <c r="D49" s="0" t="s">
        <v>3250</v>
      </c>
      <c r="E49" s="0" t="s">
        <v>3251</v>
      </c>
      <c r="F49" s="0" t="s">
        <v>3158</v>
      </c>
      <c r="G49" s="0" t="s">
        <v>1662</v>
      </c>
    </row>
    <row customHeight="1" ht="11.25">
      <c r="A50" s="0" t="s">
        <v>14</v>
      </c>
      <c r="B50" s="0" t="s">
        <v>3240</v>
      </c>
      <c r="C50" s="0" t="s">
        <v>3241</v>
      </c>
      <c r="D50" s="0" t="s">
        <v>3252</v>
      </c>
      <c r="E50" s="0" t="s">
        <v>3253</v>
      </c>
      <c r="F50" s="0" t="s">
        <v>3158</v>
      </c>
      <c r="G50" s="0" t="s">
        <v>1666</v>
      </c>
    </row>
    <row customHeight="1" ht="11.25">
      <c r="A51" s="0" t="s">
        <v>14</v>
      </c>
      <c r="B51" s="0" t="s">
        <v>3240</v>
      </c>
      <c r="C51" s="0" t="s">
        <v>3241</v>
      </c>
      <c r="D51" s="0" t="s">
        <v>3254</v>
      </c>
      <c r="E51" s="0" t="s">
        <v>3255</v>
      </c>
      <c r="F51" s="0" t="s">
        <v>3158</v>
      </c>
      <c r="G51" s="0" t="s">
        <v>1670</v>
      </c>
    </row>
    <row customHeight="1" ht="11.25">
      <c r="A52" s="0" t="s">
        <v>14</v>
      </c>
      <c r="B52" s="0" t="s">
        <v>3240</v>
      </c>
      <c r="C52" s="0" t="s">
        <v>3241</v>
      </c>
      <c r="D52" s="0" t="s">
        <v>3256</v>
      </c>
      <c r="E52" s="0" t="s">
        <v>3257</v>
      </c>
      <c r="F52" s="0" t="s">
        <v>3158</v>
      </c>
      <c r="G52" s="0" t="s">
        <v>1674</v>
      </c>
    </row>
    <row customHeight="1" ht="11.25">
      <c r="A53" s="0" t="s">
        <v>14</v>
      </c>
      <c r="B53" s="0" t="s">
        <v>3240</v>
      </c>
      <c r="C53" s="0" t="s">
        <v>3241</v>
      </c>
      <c r="D53" s="0" t="s">
        <v>3258</v>
      </c>
      <c r="E53" s="0" t="s">
        <v>3259</v>
      </c>
      <c r="F53" s="0" t="s">
        <v>3158</v>
      </c>
      <c r="G53" s="0" t="s">
        <v>1676</v>
      </c>
    </row>
    <row customHeight="1" ht="11.25">
      <c r="A54" s="0" t="s">
        <v>14</v>
      </c>
      <c r="B54" s="0" t="s">
        <v>3240</v>
      </c>
      <c r="C54" s="0" t="s">
        <v>3241</v>
      </c>
      <c r="D54" s="0" t="s">
        <v>3260</v>
      </c>
      <c r="E54" s="0" t="s">
        <v>3261</v>
      </c>
      <c r="F54" s="0" t="s">
        <v>3158</v>
      </c>
      <c r="G54" s="0" t="s">
        <v>1679</v>
      </c>
    </row>
    <row customHeight="1" ht="11.25">
      <c r="A55" s="0" t="s">
        <v>14</v>
      </c>
      <c r="B55" s="0" t="s">
        <v>3240</v>
      </c>
      <c r="C55" s="0" t="s">
        <v>3241</v>
      </c>
      <c r="D55" s="0" t="s">
        <v>3262</v>
      </c>
      <c r="E55" s="0" t="s">
        <v>3263</v>
      </c>
      <c r="F55" s="0" t="s">
        <v>3158</v>
      </c>
      <c r="G55" s="0" t="s">
        <v>1683</v>
      </c>
    </row>
    <row customHeight="1" ht="11.25">
      <c r="A56" s="0" t="s">
        <v>14</v>
      </c>
      <c r="B56" s="0" t="s">
        <v>3240</v>
      </c>
      <c r="C56" s="0" t="s">
        <v>3241</v>
      </c>
      <c r="D56" s="0" t="s">
        <v>3264</v>
      </c>
      <c r="E56" s="0" t="s">
        <v>3265</v>
      </c>
      <c r="F56" s="0" t="s">
        <v>3158</v>
      </c>
      <c r="G56" s="0" t="s">
        <v>1686</v>
      </c>
    </row>
    <row customHeight="1" ht="11.25">
      <c r="A57" s="0" t="s">
        <v>14</v>
      </c>
      <c r="B57" s="0" t="s">
        <v>3266</v>
      </c>
      <c r="C57" s="0" t="s">
        <v>3267</v>
      </c>
      <c r="D57" s="0" t="s">
        <v>3268</v>
      </c>
      <c r="E57" s="0" t="s">
        <v>3269</v>
      </c>
      <c r="F57" s="0" t="s">
        <v>3158</v>
      </c>
      <c r="G57" s="0" t="s">
        <v>1689</v>
      </c>
    </row>
    <row customHeight="1" ht="11.25">
      <c r="A58" s="0" t="s">
        <v>14</v>
      </c>
      <c r="B58" s="0" t="s">
        <v>3266</v>
      </c>
      <c r="C58" s="0" t="s">
        <v>3267</v>
      </c>
      <c r="D58" s="0" t="s">
        <v>3266</v>
      </c>
      <c r="E58" s="0" t="s">
        <v>3267</v>
      </c>
      <c r="F58" s="0" t="s">
        <v>3155</v>
      </c>
      <c r="G58" s="0" t="s">
        <v>1692</v>
      </c>
    </row>
    <row customHeight="1" ht="11.25">
      <c r="A59" s="0" t="s">
        <v>14</v>
      </c>
      <c r="B59" s="0" t="s">
        <v>3266</v>
      </c>
      <c r="C59" s="0" t="s">
        <v>3267</v>
      </c>
      <c r="D59" s="0" t="s">
        <v>3270</v>
      </c>
      <c r="E59" s="0" t="s">
        <v>3271</v>
      </c>
      <c r="F59" s="0" t="s">
        <v>3158</v>
      </c>
      <c r="G59" s="0" t="s">
        <v>1696</v>
      </c>
    </row>
    <row customHeight="1" ht="11.25">
      <c r="A60" s="0" t="s">
        <v>14</v>
      </c>
      <c r="B60" s="0" t="s">
        <v>3266</v>
      </c>
      <c r="C60" s="0" t="s">
        <v>3267</v>
      </c>
      <c r="D60" s="0" t="s">
        <v>3272</v>
      </c>
      <c r="E60" s="0" t="s">
        <v>3273</v>
      </c>
      <c r="F60" s="0" t="s">
        <v>3158</v>
      </c>
      <c r="G60" s="0" t="s">
        <v>1699</v>
      </c>
    </row>
    <row customHeight="1" ht="11.25">
      <c r="A61" s="0" t="s">
        <v>14</v>
      </c>
      <c r="B61" s="0" t="s">
        <v>3266</v>
      </c>
      <c r="C61" s="0" t="s">
        <v>3267</v>
      </c>
      <c r="D61" s="0" t="s">
        <v>3274</v>
      </c>
      <c r="E61" s="0" t="s">
        <v>3275</v>
      </c>
      <c r="F61" s="0" t="s">
        <v>3158</v>
      </c>
      <c r="G61" s="0" t="s">
        <v>3276</v>
      </c>
    </row>
    <row customHeight="1" ht="11.25">
      <c r="A62" s="0" t="s">
        <v>14</v>
      </c>
      <c r="B62" s="0" t="s">
        <v>3266</v>
      </c>
      <c r="C62" s="0" t="s">
        <v>3267</v>
      </c>
      <c r="D62" s="0" t="s">
        <v>3277</v>
      </c>
      <c r="E62" s="0" t="s">
        <v>3278</v>
      </c>
      <c r="F62" s="0" t="s">
        <v>3158</v>
      </c>
      <c r="G62" s="0" t="s">
        <v>3279</v>
      </c>
    </row>
    <row customHeight="1" ht="11.25">
      <c r="A63" s="0" t="s">
        <v>14</v>
      </c>
      <c r="B63" s="0" t="s">
        <v>3266</v>
      </c>
      <c r="C63" s="0" t="s">
        <v>3267</v>
      </c>
      <c r="D63" s="0" t="s">
        <v>3280</v>
      </c>
      <c r="E63" s="0" t="s">
        <v>3281</v>
      </c>
      <c r="F63" s="0" t="s">
        <v>3158</v>
      </c>
      <c r="G63" s="0" t="s">
        <v>3282</v>
      </c>
    </row>
    <row customHeight="1" ht="11.25">
      <c r="A64" s="0" t="s">
        <v>14</v>
      </c>
      <c r="B64" s="0" t="s">
        <v>3266</v>
      </c>
      <c r="C64" s="0" t="s">
        <v>3267</v>
      </c>
      <c r="D64" s="0" t="s">
        <v>3283</v>
      </c>
      <c r="E64" s="0" t="s">
        <v>3284</v>
      </c>
      <c r="F64" s="0" t="s">
        <v>3158</v>
      </c>
      <c r="G64" s="0" t="s">
        <v>3285</v>
      </c>
    </row>
    <row customHeight="1" ht="11.25">
      <c r="A65" s="0" t="s">
        <v>14</v>
      </c>
      <c r="B65" s="0" t="s">
        <v>3266</v>
      </c>
      <c r="C65" s="0" t="s">
        <v>3267</v>
      </c>
      <c r="D65" s="0" t="s">
        <v>3286</v>
      </c>
      <c r="E65" s="0" t="s">
        <v>3287</v>
      </c>
      <c r="F65" s="0" t="s">
        <v>3158</v>
      </c>
      <c r="G65" s="0" t="s">
        <v>3288</v>
      </c>
    </row>
    <row customHeight="1" ht="11.25">
      <c r="A66" s="0" t="s">
        <v>14</v>
      </c>
      <c r="B66" s="0" t="s">
        <v>3289</v>
      </c>
      <c r="C66" s="0" t="s">
        <v>3290</v>
      </c>
      <c r="D66" s="0" t="s">
        <v>3291</v>
      </c>
      <c r="E66" s="0" t="s">
        <v>3292</v>
      </c>
      <c r="F66" s="0" t="s">
        <v>3158</v>
      </c>
      <c r="G66" s="0" t="s">
        <v>3293</v>
      </c>
    </row>
    <row customHeight="1" ht="11.25">
      <c r="A67" s="0" t="s">
        <v>14</v>
      </c>
      <c r="B67" s="0" t="s">
        <v>3289</v>
      </c>
      <c r="C67" s="0" t="s">
        <v>3290</v>
      </c>
      <c r="D67" s="0" t="s">
        <v>3294</v>
      </c>
      <c r="E67" s="0" t="s">
        <v>3295</v>
      </c>
      <c r="F67" s="0" t="s">
        <v>3158</v>
      </c>
      <c r="G67" s="0" t="s">
        <v>1920</v>
      </c>
    </row>
    <row customHeight="1" ht="11.25">
      <c r="A68" s="0" t="s">
        <v>14</v>
      </c>
      <c r="B68" s="0" t="s">
        <v>3289</v>
      </c>
      <c r="C68" s="0" t="s">
        <v>3290</v>
      </c>
      <c r="D68" s="0" t="s">
        <v>3289</v>
      </c>
      <c r="E68" s="0" t="s">
        <v>3290</v>
      </c>
      <c r="F68" s="0" t="s">
        <v>3155</v>
      </c>
      <c r="G68" s="0" t="s">
        <v>3296</v>
      </c>
    </row>
    <row customHeight="1" ht="11.25">
      <c r="A69" s="0" t="s">
        <v>14</v>
      </c>
      <c r="B69" s="0" t="s">
        <v>3289</v>
      </c>
      <c r="C69" s="0" t="s">
        <v>3290</v>
      </c>
      <c r="D69" s="0" t="s">
        <v>3297</v>
      </c>
      <c r="E69" s="0" t="s">
        <v>3298</v>
      </c>
      <c r="F69" s="0" t="s">
        <v>3173</v>
      </c>
      <c r="G69" s="0" t="s">
        <v>2131</v>
      </c>
    </row>
    <row customHeight="1" ht="11.25">
      <c r="A70" s="0" t="s">
        <v>14</v>
      </c>
      <c r="B70" s="0" t="s">
        <v>3289</v>
      </c>
      <c r="C70" s="0" t="s">
        <v>3290</v>
      </c>
      <c r="D70" s="0" t="s">
        <v>3299</v>
      </c>
      <c r="E70" s="0" t="s">
        <v>3300</v>
      </c>
      <c r="F70" s="0" t="s">
        <v>3158</v>
      </c>
      <c r="G70" s="0" t="s">
        <v>3301</v>
      </c>
    </row>
    <row customHeight="1" ht="11.25">
      <c r="A71" s="0" t="s">
        <v>14</v>
      </c>
      <c r="B71" s="0" t="s">
        <v>3289</v>
      </c>
      <c r="C71" s="0" t="s">
        <v>3290</v>
      </c>
      <c r="D71" s="0" t="s">
        <v>3302</v>
      </c>
      <c r="E71" s="0" t="s">
        <v>3303</v>
      </c>
      <c r="F71" s="0" t="s">
        <v>3158</v>
      </c>
      <c r="G71" s="0" t="s">
        <v>3304</v>
      </c>
    </row>
    <row customHeight="1" ht="11.25">
      <c r="A72" s="0" t="s">
        <v>14</v>
      </c>
      <c r="B72" s="0" t="s">
        <v>3289</v>
      </c>
      <c r="C72" s="0" t="s">
        <v>3290</v>
      </c>
      <c r="D72" s="0" t="s">
        <v>3305</v>
      </c>
      <c r="E72" s="0" t="s">
        <v>3306</v>
      </c>
      <c r="F72" s="0" t="s">
        <v>3158</v>
      </c>
      <c r="G72" s="0" t="s">
        <v>3307</v>
      </c>
    </row>
    <row customHeight="1" ht="11.25">
      <c r="A73" s="0" t="s">
        <v>14</v>
      </c>
      <c r="B73" s="0" t="s">
        <v>3289</v>
      </c>
      <c r="C73" s="0" t="s">
        <v>3290</v>
      </c>
      <c r="D73" s="0" t="s">
        <v>3308</v>
      </c>
      <c r="E73" s="0" t="s">
        <v>3309</v>
      </c>
      <c r="F73" s="0" t="s">
        <v>3158</v>
      </c>
      <c r="G73" s="0" t="s">
        <v>3310</v>
      </c>
    </row>
    <row customHeight="1" ht="11.25">
      <c r="A74" s="0" t="s">
        <v>14</v>
      </c>
      <c r="B74" s="0" t="s">
        <v>3289</v>
      </c>
      <c r="C74" s="0" t="s">
        <v>3290</v>
      </c>
      <c r="D74" s="0" t="s">
        <v>3311</v>
      </c>
      <c r="E74" s="0" t="s">
        <v>3312</v>
      </c>
      <c r="F74" s="0" t="s">
        <v>3158</v>
      </c>
      <c r="G74" s="0" t="s">
        <v>3313</v>
      </c>
    </row>
    <row customHeight="1" ht="11.25">
      <c r="A75" s="0" t="s">
        <v>14</v>
      </c>
      <c r="B75" s="0" t="s">
        <v>3289</v>
      </c>
      <c r="C75" s="0" t="s">
        <v>3290</v>
      </c>
      <c r="D75" s="0" t="s">
        <v>3314</v>
      </c>
      <c r="E75" s="0" t="s">
        <v>3315</v>
      </c>
      <c r="F75" s="0" t="s">
        <v>3158</v>
      </c>
      <c r="G75" s="0" t="s">
        <v>3316</v>
      </c>
    </row>
    <row customHeight="1" ht="11.25">
      <c r="A76" s="0" t="s">
        <v>14</v>
      </c>
      <c r="B76" s="0" t="s">
        <v>3317</v>
      </c>
      <c r="C76" s="0" t="s">
        <v>3318</v>
      </c>
      <c r="D76" s="0" t="s">
        <v>3319</v>
      </c>
      <c r="E76" s="0" t="s">
        <v>3320</v>
      </c>
      <c r="F76" s="0" t="s">
        <v>3158</v>
      </c>
      <c r="G76" s="0" t="s">
        <v>3321</v>
      </c>
    </row>
    <row customHeight="1" ht="11.25">
      <c r="A77" s="0" t="s">
        <v>14</v>
      </c>
      <c r="B77" s="0" t="s">
        <v>3317</v>
      </c>
      <c r="C77" s="0" t="s">
        <v>3318</v>
      </c>
      <c r="D77" s="0" t="s">
        <v>3322</v>
      </c>
      <c r="E77" s="0" t="s">
        <v>3323</v>
      </c>
      <c r="F77" s="0" t="s">
        <v>3158</v>
      </c>
      <c r="G77" s="0" t="s">
        <v>3324</v>
      </c>
    </row>
    <row customHeight="1" ht="11.25">
      <c r="A78" s="0" t="s">
        <v>14</v>
      </c>
      <c r="B78" s="0" t="s">
        <v>3317</v>
      </c>
      <c r="C78" s="0" t="s">
        <v>3318</v>
      </c>
      <c r="D78" s="0" t="s">
        <v>3325</v>
      </c>
      <c r="E78" s="0" t="s">
        <v>3326</v>
      </c>
      <c r="F78" s="0" t="s">
        <v>3158</v>
      </c>
      <c r="G78" s="0" t="s">
        <v>3327</v>
      </c>
    </row>
    <row customHeight="1" ht="11.25">
      <c r="A79" s="0" t="s">
        <v>14</v>
      </c>
      <c r="B79" s="0" t="s">
        <v>3317</v>
      </c>
      <c r="C79" s="0" t="s">
        <v>3318</v>
      </c>
      <c r="D79" s="0" t="s">
        <v>3317</v>
      </c>
      <c r="E79" s="0" t="s">
        <v>3318</v>
      </c>
      <c r="F79" s="0" t="s">
        <v>3155</v>
      </c>
      <c r="G79" s="0" t="s">
        <v>3328</v>
      </c>
    </row>
    <row customHeight="1" ht="11.25">
      <c r="A80" s="0" t="s">
        <v>14</v>
      </c>
      <c r="B80" s="0" t="s">
        <v>3317</v>
      </c>
      <c r="C80" s="0" t="s">
        <v>3318</v>
      </c>
      <c r="D80" s="0" t="s">
        <v>3329</v>
      </c>
      <c r="E80" s="0" t="s">
        <v>3330</v>
      </c>
      <c r="F80" s="0" t="s">
        <v>3158</v>
      </c>
      <c r="G80" s="0" t="s">
        <v>3331</v>
      </c>
    </row>
    <row customHeight="1" ht="11.25">
      <c r="A81" s="0" t="s">
        <v>14</v>
      </c>
      <c r="B81" s="0" t="s">
        <v>3317</v>
      </c>
      <c r="C81" s="0" t="s">
        <v>3318</v>
      </c>
      <c r="D81" s="0" t="s">
        <v>3332</v>
      </c>
      <c r="E81" s="0" t="s">
        <v>3333</v>
      </c>
      <c r="F81" s="0" t="s">
        <v>3158</v>
      </c>
      <c r="G81" s="0" t="s">
        <v>3334</v>
      </c>
    </row>
    <row customHeight="1" ht="11.25">
      <c r="A82" s="0" t="s">
        <v>14</v>
      </c>
      <c r="B82" s="0" t="s">
        <v>3317</v>
      </c>
      <c r="C82" s="0" t="s">
        <v>3318</v>
      </c>
      <c r="D82" s="0" t="s">
        <v>3335</v>
      </c>
      <c r="E82" s="0" t="s">
        <v>3336</v>
      </c>
      <c r="F82" s="0" t="s">
        <v>3158</v>
      </c>
      <c r="G82" s="0" t="s">
        <v>3337</v>
      </c>
    </row>
    <row customHeight="1" ht="11.25">
      <c r="A83" s="0" t="s">
        <v>14</v>
      </c>
      <c r="B83" s="0" t="s">
        <v>3317</v>
      </c>
      <c r="C83" s="0" t="s">
        <v>3318</v>
      </c>
      <c r="D83" s="0" t="s">
        <v>3338</v>
      </c>
      <c r="E83" s="0" t="s">
        <v>3339</v>
      </c>
      <c r="F83" s="0" t="s">
        <v>3158</v>
      </c>
      <c r="G83" s="0" t="s">
        <v>3340</v>
      </c>
    </row>
    <row customHeight="1" ht="11.25">
      <c r="A84" s="0" t="s">
        <v>14</v>
      </c>
      <c r="B84" s="0" t="s">
        <v>3341</v>
      </c>
      <c r="C84" s="0" t="s">
        <v>3342</v>
      </c>
      <c r="D84" s="0" t="s">
        <v>3343</v>
      </c>
      <c r="E84" s="0" t="s">
        <v>3344</v>
      </c>
      <c r="F84" s="0" t="s">
        <v>3158</v>
      </c>
      <c r="G84" s="0" t="s">
        <v>3345</v>
      </c>
    </row>
    <row customHeight="1" ht="11.25">
      <c r="A85" s="0" t="s">
        <v>14</v>
      </c>
      <c r="B85" s="0" t="s">
        <v>3341</v>
      </c>
      <c r="C85" s="0" t="s">
        <v>3342</v>
      </c>
      <c r="D85" s="0" t="s">
        <v>3341</v>
      </c>
      <c r="E85" s="0" t="s">
        <v>3342</v>
      </c>
      <c r="F85" s="0" t="s">
        <v>3155</v>
      </c>
      <c r="G85" s="0" t="s">
        <v>3346</v>
      </c>
    </row>
    <row customHeight="1" ht="11.25">
      <c r="A86" s="0" t="s">
        <v>14</v>
      </c>
      <c r="B86" s="0" t="s">
        <v>3341</v>
      </c>
      <c r="C86" s="0" t="s">
        <v>3342</v>
      </c>
      <c r="D86" s="0" t="s">
        <v>3347</v>
      </c>
      <c r="E86" s="0" t="s">
        <v>3348</v>
      </c>
      <c r="F86" s="0" t="s">
        <v>3158</v>
      </c>
      <c r="G86" s="0" t="s">
        <v>3349</v>
      </c>
    </row>
    <row customHeight="1" ht="11.25">
      <c r="A87" s="0" t="s">
        <v>14</v>
      </c>
      <c r="B87" s="0" t="s">
        <v>3341</v>
      </c>
      <c r="C87" s="0" t="s">
        <v>3342</v>
      </c>
      <c r="D87" s="0" t="s">
        <v>3350</v>
      </c>
      <c r="E87" s="0" t="s">
        <v>3351</v>
      </c>
      <c r="F87" s="0" t="s">
        <v>3158</v>
      </c>
      <c r="G87" s="0" t="s">
        <v>3352</v>
      </c>
    </row>
    <row customHeight="1" ht="11.25">
      <c r="A88" s="0" t="s">
        <v>14</v>
      </c>
      <c r="B88" s="0" t="s">
        <v>3341</v>
      </c>
      <c r="C88" s="0" t="s">
        <v>3342</v>
      </c>
      <c r="D88" s="0" t="s">
        <v>3353</v>
      </c>
      <c r="E88" s="0" t="s">
        <v>3354</v>
      </c>
      <c r="F88" s="0" t="s">
        <v>3158</v>
      </c>
      <c r="G88" s="0" t="s">
        <v>3355</v>
      </c>
    </row>
    <row customHeight="1" ht="11.25">
      <c r="A89" s="0" t="s">
        <v>14</v>
      </c>
      <c r="B89" s="0" t="s">
        <v>3341</v>
      </c>
      <c r="C89" s="0" t="s">
        <v>3342</v>
      </c>
      <c r="D89" s="0" t="s">
        <v>3356</v>
      </c>
      <c r="E89" s="0" t="s">
        <v>3357</v>
      </c>
      <c r="F89" s="0" t="s">
        <v>3158</v>
      </c>
      <c r="G89" s="0" t="s">
        <v>3358</v>
      </c>
    </row>
    <row customHeight="1" ht="11.25">
      <c r="A90" s="0" t="s">
        <v>14</v>
      </c>
      <c r="B90" s="0" t="s">
        <v>3359</v>
      </c>
      <c r="C90" s="0" t="s">
        <v>3360</v>
      </c>
      <c r="D90" s="0" t="s">
        <v>3361</v>
      </c>
      <c r="E90" s="0" t="s">
        <v>3362</v>
      </c>
      <c r="F90" s="0" t="s">
        <v>3158</v>
      </c>
      <c r="G90" s="0" t="s">
        <v>3363</v>
      </c>
    </row>
    <row customHeight="1" ht="11.25">
      <c r="A91" s="0" t="s">
        <v>14</v>
      </c>
      <c r="B91" s="0" t="s">
        <v>3359</v>
      </c>
      <c r="C91" s="0" t="s">
        <v>3360</v>
      </c>
      <c r="D91" s="0" t="s">
        <v>3364</v>
      </c>
      <c r="E91" s="0" t="s">
        <v>3365</v>
      </c>
      <c r="F91" s="0" t="s">
        <v>3158</v>
      </c>
      <c r="G91" s="0" t="s">
        <v>3366</v>
      </c>
    </row>
    <row customHeight="1" ht="11.25">
      <c r="A92" s="0" t="s">
        <v>14</v>
      </c>
      <c r="B92" s="0" t="s">
        <v>3359</v>
      </c>
      <c r="C92" s="0" t="s">
        <v>3360</v>
      </c>
      <c r="D92" s="0" t="s">
        <v>3367</v>
      </c>
      <c r="E92" s="0" t="s">
        <v>3368</v>
      </c>
      <c r="F92" s="0" t="s">
        <v>3158</v>
      </c>
      <c r="G92" s="0" t="s">
        <v>3369</v>
      </c>
    </row>
    <row customHeight="1" ht="11.25">
      <c r="A93" s="0" t="s">
        <v>14</v>
      </c>
      <c r="B93" s="0" t="s">
        <v>3359</v>
      </c>
      <c r="C93" s="0" t="s">
        <v>3360</v>
      </c>
      <c r="D93" s="0" t="s">
        <v>3359</v>
      </c>
      <c r="E93" s="0" t="s">
        <v>3360</v>
      </c>
      <c r="F93" s="0" t="s">
        <v>3155</v>
      </c>
      <c r="G93" s="0" t="s">
        <v>3370</v>
      </c>
    </row>
    <row customHeight="1" ht="11.25">
      <c r="A94" s="0" t="s">
        <v>14</v>
      </c>
      <c r="B94" s="0" t="s">
        <v>3359</v>
      </c>
      <c r="C94" s="0" t="s">
        <v>3360</v>
      </c>
      <c r="D94" s="0" t="s">
        <v>3371</v>
      </c>
      <c r="E94" s="0" t="s">
        <v>3372</v>
      </c>
      <c r="F94" s="0" t="s">
        <v>3158</v>
      </c>
      <c r="G94" s="0" t="s">
        <v>3373</v>
      </c>
    </row>
    <row customHeight="1" ht="11.25">
      <c r="A95" s="0" t="s">
        <v>14</v>
      </c>
      <c r="B95" s="0" t="s">
        <v>3359</v>
      </c>
      <c r="C95" s="0" t="s">
        <v>3360</v>
      </c>
      <c r="D95" s="0" t="s">
        <v>3374</v>
      </c>
      <c r="E95" s="0" t="s">
        <v>3375</v>
      </c>
      <c r="F95" s="0" t="s">
        <v>3158</v>
      </c>
      <c r="G95" s="0" t="s">
        <v>3376</v>
      </c>
    </row>
    <row customHeight="1" ht="11.25">
      <c r="A96" s="0" t="s">
        <v>14</v>
      </c>
      <c r="B96" s="0" t="s">
        <v>3377</v>
      </c>
      <c r="C96" s="0" t="s">
        <v>3378</v>
      </c>
      <c r="D96" s="0" t="s">
        <v>3379</v>
      </c>
      <c r="E96" s="0" t="s">
        <v>3380</v>
      </c>
      <c r="F96" s="0" t="s">
        <v>3158</v>
      </c>
      <c r="G96" s="0" t="s">
        <v>3381</v>
      </c>
    </row>
    <row customHeight="1" ht="11.25">
      <c r="A97" s="0" t="s">
        <v>14</v>
      </c>
      <c r="B97" s="0" t="s">
        <v>3377</v>
      </c>
      <c r="C97" s="0" t="s">
        <v>3378</v>
      </c>
      <c r="D97" s="0" t="s">
        <v>3382</v>
      </c>
      <c r="E97" s="0" t="s">
        <v>3383</v>
      </c>
      <c r="F97" s="0" t="s">
        <v>3158</v>
      </c>
      <c r="G97" s="0" t="s">
        <v>3384</v>
      </c>
    </row>
    <row customHeight="1" ht="11.25">
      <c r="A98" s="0" t="s">
        <v>14</v>
      </c>
      <c r="B98" s="0" t="s">
        <v>3377</v>
      </c>
      <c r="C98" s="0" t="s">
        <v>3378</v>
      </c>
      <c r="D98" s="0" t="s">
        <v>3385</v>
      </c>
      <c r="E98" s="0" t="s">
        <v>3386</v>
      </c>
      <c r="F98" s="0" t="s">
        <v>3158</v>
      </c>
      <c r="G98" s="0" t="s">
        <v>3387</v>
      </c>
    </row>
    <row customHeight="1" ht="11.25">
      <c r="A99" s="0" t="s">
        <v>14</v>
      </c>
      <c r="B99" s="0" t="s">
        <v>3377</v>
      </c>
      <c r="C99" s="0" t="s">
        <v>3378</v>
      </c>
      <c r="D99" s="0" t="s">
        <v>3377</v>
      </c>
      <c r="E99" s="0" t="s">
        <v>3378</v>
      </c>
      <c r="F99" s="0" t="s">
        <v>3155</v>
      </c>
      <c r="G99" s="0" t="s">
        <v>3388</v>
      </c>
    </row>
    <row customHeight="1" ht="11.25">
      <c r="A100" s="0" t="s">
        <v>14</v>
      </c>
      <c r="B100" s="0" t="s">
        <v>3377</v>
      </c>
      <c r="C100" s="0" t="s">
        <v>3378</v>
      </c>
      <c r="D100" s="0" t="s">
        <v>3389</v>
      </c>
      <c r="E100" s="0" t="s">
        <v>3390</v>
      </c>
      <c r="F100" s="0" t="s">
        <v>3158</v>
      </c>
      <c r="G100" s="0" t="s">
        <v>3391</v>
      </c>
    </row>
    <row customHeight="1" ht="11.25">
      <c r="A101" s="0" t="s">
        <v>14</v>
      </c>
      <c r="B101" s="0" t="s">
        <v>3377</v>
      </c>
      <c r="C101" s="0" t="s">
        <v>3378</v>
      </c>
      <c r="D101" s="0" t="s">
        <v>3392</v>
      </c>
      <c r="E101" s="0" t="s">
        <v>3393</v>
      </c>
      <c r="F101" s="0" t="s">
        <v>3158</v>
      </c>
      <c r="G101" s="0" t="s">
        <v>3394</v>
      </c>
    </row>
    <row customHeight="1" ht="11.25">
      <c r="A102" s="0" t="s">
        <v>14</v>
      </c>
      <c r="B102" s="0" t="s">
        <v>3377</v>
      </c>
      <c r="C102" s="0" t="s">
        <v>3378</v>
      </c>
      <c r="D102" s="0" t="s">
        <v>3395</v>
      </c>
      <c r="E102" s="0" t="s">
        <v>3396</v>
      </c>
      <c r="F102" s="0" t="s">
        <v>3158</v>
      </c>
      <c r="G102" s="0" t="s">
        <v>3397</v>
      </c>
    </row>
    <row customHeight="1" ht="11.25">
      <c r="A103" s="0" t="s">
        <v>14</v>
      </c>
      <c r="B103" s="0" t="s">
        <v>3398</v>
      </c>
      <c r="C103" s="0" t="s">
        <v>3399</v>
      </c>
      <c r="D103" s="0" t="s">
        <v>3400</v>
      </c>
      <c r="E103" s="0" t="s">
        <v>3401</v>
      </c>
      <c r="F103" s="0" t="s">
        <v>3158</v>
      </c>
      <c r="G103" s="0" t="s">
        <v>3402</v>
      </c>
    </row>
    <row customHeight="1" ht="11.25">
      <c r="A104" s="0" t="s">
        <v>14</v>
      </c>
      <c r="B104" s="0" t="s">
        <v>3398</v>
      </c>
      <c r="C104" s="0" t="s">
        <v>3399</v>
      </c>
      <c r="D104" s="0" t="s">
        <v>3403</v>
      </c>
      <c r="E104" s="0" t="s">
        <v>3404</v>
      </c>
      <c r="F104" s="0" t="s">
        <v>3158</v>
      </c>
      <c r="G104" s="0" t="s">
        <v>3405</v>
      </c>
    </row>
    <row customHeight="1" ht="11.25">
      <c r="A105" s="0" t="s">
        <v>14</v>
      </c>
      <c r="B105" s="0" t="s">
        <v>3398</v>
      </c>
      <c r="C105" s="0" t="s">
        <v>3399</v>
      </c>
      <c r="D105" s="0" t="s">
        <v>3398</v>
      </c>
      <c r="E105" s="0" t="s">
        <v>3399</v>
      </c>
      <c r="F105" s="0" t="s">
        <v>3155</v>
      </c>
      <c r="G105" s="0" t="s">
        <v>3406</v>
      </c>
    </row>
    <row customHeight="1" ht="11.25">
      <c r="A106" s="0" t="s">
        <v>14</v>
      </c>
      <c r="B106" s="0" t="s">
        <v>3398</v>
      </c>
      <c r="C106" s="0" t="s">
        <v>3399</v>
      </c>
      <c r="D106" s="0" t="s">
        <v>3407</v>
      </c>
      <c r="E106" s="0" t="s">
        <v>3408</v>
      </c>
      <c r="F106" s="0" t="s">
        <v>3158</v>
      </c>
      <c r="G106" s="0" t="s">
        <v>3409</v>
      </c>
    </row>
    <row customHeight="1" ht="11.25">
      <c r="A107" s="0" t="s">
        <v>14</v>
      </c>
      <c r="B107" s="0" t="s">
        <v>3398</v>
      </c>
      <c r="C107" s="0" t="s">
        <v>3399</v>
      </c>
      <c r="D107" s="0" t="s">
        <v>3410</v>
      </c>
      <c r="E107" s="0" t="s">
        <v>3411</v>
      </c>
      <c r="F107" s="0" t="s">
        <v>3158</v>
      </c>
      <c r="G107" s="0" t="s">
        <v>3412</v>
      </c>
    </row>
    <row customHeight="1" ht="11.25">
      <c r="A108" s="0" t="s">
        <v>14</v>
      </c>
      <c r="B108" s="0" t="s">
        <v>3413</v>
      </c>
      <c r="C108" s="0" t="s">
        <v>3414</v>
      </c>
      <c r="D108" s="0" t="s">
        <v>3415</v>
      </c>
      <c r="E108" s="0" t="s">
        <v>3416</v>
      </c>
      <c r="F108" s="0" t="s">
        <v>3158</v>
      </c>
      <c r="G108" s="0" t="s">
        <v>3417</v>
      </c>
    </row>
    <row customHeight="1" ht="11.25">
      <c r="A109" s="0" t="s">
        <v>14</v>
      </c>
      <c r="B109" s="0" t="s">
        <v>3413</v>
      </c>
      <c r="C109" s="0" t="s">
        <v>3414</v>
      </c>
      <c r="D109" s="0" t="s">
        <v>3418</v>
      </c>
      <c r="E109" s="0" t="s">
        <v>3419</v>
      </c>
      <c r="F109" s="0" t="s">
        <v>3158</v>
      </c>
      <c r="G109" s="0" t="s">
        <v>3420</v>
      </c>
    </row>
    <row customHeight="1" ht="11.25">
      <c r="A110" s="0" t="s">
        <v>14</v>
      </c>
      <c r="B110" s="0" t="s">
        <v>3413</v>
      </c>
      <c r="C110" s="0" t="s">
        <v>3414</v>
      </c>
      <c r="D110" s="0" t="s">
        <v>3421</v>
      </c>
      <c r="E110" s="0" t="s">
        <v>3422</v>
      </c>
      <c r="F110" s="0" t="s">
        <v>3158</v>
      </c>
      <c r="G110" s="0" t="s">
        <v>3423</v>
      </c>
    </row>
    <row customHeight="1" ht="11.25">
      <c r="A111" s="0" t="s">
        <v>14</v>
      </c>
      <c r="B111" s="0" t="s">
        <v>3413</v>
      </c>
      <c r="C111" s="0" t="s">
        <v>3414</v>
      </c>
      <c r="D111" s="0" t="s">
        <v>3424</v>
      </c>
      <c r="E111" s="0" t="s">
        <v>3425</v>
      </c>
      <c r="F111" s="0" t="s">
        <v>3158</v>
      </c>
      <c r="G111" s="0" t="s">
        <v>3426</v>
      </c>
    </row>
    <row customHeight="1" ht="11.25">
      <c r="A112" s="0" t="s">
        <v>14</v>
      </c>
      <c r="B112" s="0" t="s">
        <v>3413</v>
      </c>
      <c r="C112" s="0" t="s">
        <v>3414</v>
      </c>
      <c r="D112" s="0" t="s">
        <v>3427</v>
      </c>
      <c r="E112" s="0" t="s">
        <v>3428</v>
      </c>
      <c r="F112" s="0" t="s">
        <v>3158</v>
      </c>
      <c r="G112" s="0" t="s">
        <v>3429</v>
      </c>
    </row>
    <row customHeight="1" ht="11.25">
      <c r="A113" s="0" t="s">
        <v>14</v>
      </c>
      <c r="B113" s="0" t="s">
        <v>3413</v>
      </c>
      <c r="C113" s="0" t="s">
        <v>3414</v>
      </c>
      <c r="D113" s="0" t="s">
        <v>3430</v>
      </c>
      <c r="E113" s="0" t="s">
        <v>3431</v>
      </c>
      <c r="F113" s="0" t="s">
        <v>3158</v>
      </c>
      <c r="G113" s="0" t="s">
        <v>3432</v>
      </c>
    </row>
    <row customHeight="1" ht="11.25">
      <c r="A114" s="0" t="s">
        <v>14</v>
      </c>
      <c r="B114" s="0" t="s">
        <v>3413</v>
      </c>
      <c r="C114" s="0" t="s">
        <v>3414</v>
      </c>
      <c r="D114" s="0" t="s">
        <v>3433</v>
      </c>
      <c r="E114" s="0" t="s">
        <v>3434</v>
      </c>
      <c r="F114" s="0" t="s">
        <v>3158</v>
      </c>
      <c r="G114" s="0" t="s">
        <v>3435</v>
      </c>
    </row>
    <row customHeight="1" ht="11.25">
      <c r="A115" s="0" t="s">
        <v>14</v>
      </c>
      <c r="B115" s="0" t="s">
        <v>3413</v>
      </c>
      <c r="C115" s="0" t="s">
        <v>3414</v>
      </c>
      <c r="D115" s="0" t="s">
        <v>3299</v>
      </c>
      <c r="E115" s="0" t="s">
        <v>3436</v>
      </c>
      <c r="F115" s="0" t="s">
        <v>3158</v>
      </c>
      <c r="G115" s="0" t="s">
        <v>3437</v>
      </c>
    </row>
    <row customHeight="1" ht="11.25">
      <c r="A116" s="0" t="s">
        <v>14</v>
      </c>
      <c r="B116" s="0" t="s">
        <v>3413</v>
      </c>
      <c r="C116" s="0" t="s">
        <v>3414</v>
      </c>
      <c r="D116" s="0" t="s">
        <v>3438</v>
      </c>
      <c r="E116" s="0" t="s">
        <v>3439</v>
      </c>
      <c r="F116" s="0" t="s">
        <v>3158</v>
      </c>
      <c r="G116" s="0" t="s">
        <v>3440</v>
      </c>
    </row>
    <row customHeight="1" ht="11.25">
      <c r="A117" s="0" t="s">
        <v>14</v>
      </c>
      <c r="B117" s="0" t="s">
        <v>3413</v>
      </c>
      <c r="C117" s="0" t="s">
        <v>3414</v>
      </c>
      <c r="D117" s="0" t="s">
        <v>3272</v>
      </c>
      <c r="E117" s="0" t="s">
        <v>3441</v>
      </c>
      <c r="F117" s="0" t="s">
        <v>3158</v>
      </c>
      <c r="G117" s="0" t="s">
        <v>3442</v>
      </c>
    </row>
    <row customHeight="1" ht="11.25">
      <c r="A118" s="0" t="s">
        <v>14</v>
      </c>
      <c r="B118" s="0" t="s">
        <v>3413</v>
      </c>
      <c r="C118" s="0" t="s">
        <v>3414</v>
      </c>
      <c r="D118" s="0" t="s">
        <v>3443</v>
      </c>
      <c r="E118" s="0" t="s">
        <v>3444</v>
      </c>
      <c r="F118" s="0" t="s">
        <v>3158</v>
      </c>
      <c r="G118" s="0" t="s">
        <v>3445</v>
      </c>
    </row>
    <row customHeight="1" ht="11.25">
      <c r="A119" s="0" t="s">
        <v>14</v>
      </c>
      <c r="B119" s="0" t="s">
        <v>3413</v>
      </c>
      <c r="C119" s="0" t="s">
        <v>3414</v>
      </c>
      <c r="D119" s="0" t="s">
        <v>3446</v>
      </c>
      <c r="E119" s="0" t="s">
        <v>3447</v>
      </c>
      <c r="F119" s="0" t="s">
        <v>3158</v>
      </c>
      <c r="G119" s="0" t="s">
        <v>3448</v>
      </c>
    </row>
    <row customHeight="1" ht="11.25">
      <c r="A120" s="0" t="s">
        <v>14</v>
      </c>
      <c r="B120" s="0" t="s">
        <v>3413</v>
      </c>
      <c r="C120" s="0" t="s">
        <v>3414</v>
      </c>
      <c r="D120" s="0" t="s">
        <v>3449</v>
      </c>
      <c r="E120" s="0" t="s">
        <v>3450</v>
      </c>
      <c r="F120" s="0" t="s">
        <v>3158</v>
      </c>
      <c r="G120" s="0" t="s">
        <v>3451</v>
      </c>
    </row>
    <row customHeight="1" ht="11.25">
      <c r="A121" s="0" t="s">
        <v>14</v>
      </c>
      <c r="B121" s="0" t="s">
        <v>3413</v>
      </c>
      <c r="C121" s="0" t="s">
        <v>3414</v>
      </c>
      <c r="D121" s="0" t="s">
        <v>3452</v>
      </c>
      <c r="E121" s="0" t="s">
        <v>3453</v>
      </c>
      <c r="F121" s="0" t="s">
        <v>3158</v>
      </c>
      <c r="G121" s="0" t="s">
        <v>3454</v>
      </c>
    </row>
    <row customHeight="1" ht="11.25">
      <c r="A122" s="0" t="s">
        <v>14</v>
      </c>
      <c r="B122" s="0" t="s">
        <v>3413</v>
      </c>
      <c r="C122" s="0" t="s">
        <v>3414</v>
      </c>
      <c r="D122" s="0" t="s">
        <v>3455</v>
      </c>
      <c r="E122" s="0" t="s">
        <v>3456</v>
      </c>
      <c r="F122" s="0" t="s">
        <v>3158</v>
      </c>
      <c r="G122" s="0" t="s">
        <v>3457</v>
      </c>
    </row>
    <row customHeight="1" ht="11.25">
      <c r="A123" s="0" t="s">
        <v>14</v>
      </c>
      <c r="B123" s="0" t="s">
        <v>3413</v>
      </c>
      <c r="C123" s="0" t="s">
        <v>3414</v>
      </c>
      <c r="D123" s="0" t="s">
        <v>3165</v>
      </c>
      <c r="E123" s="0" t="s">
        <v>3458</v>
      </c>
      <c r="F123" s="0" t="s">
        <v>3158</v>
      </c>
      <c r="G123" s="0" t="s">
        <v>3459</v>
      </c>
    </row>
    <row customHeight="1" ht="11.25">
      <c r="A124" s="0" t="s">
        <v>14</v>
      </c>
      <c r="B124" s="0" t="s">
        <v>3413</v>
      </c>
      <c r="C124" s="0" t="s">
        <v>3414</v>
      </c>
      <c r="D124" s="0" t="s">
        <v>3460</v>
      </c>
      <c r="E124" s="0" t="s">
        <v>3461</v>
      </c>
      <c r="F124" s="0" t="s">
        <v>3158</v>
      </c>
      <c r="G124" s="0" t="s">
        <v>3462</v>
      </c>
    </row>
    <row customHeight="1" ht="11.25">
      <c r="A125" s="0" t="s">
        <v>14</v>
      </c>
      <c r="B125" s="0" t="s">
        <v>3413</v>
      </c>
      <c r="C125" s="0" t="s">
        <v>3414</v>
      </c>
      <c r="D125" s="0" t="s">
        <v>3463</v>
      </c>
      <c r="E125" s="0" t="s">
        <v>3464</v>
      </c>
      <c r="F125" s="0" t="s">
        <v>3158</v>
      </c>
      <c r="G125" s="0" t="s">
        <v>3465</v>
      </c>
    </row>
    <row customHeight="1" ht="11.25">
      <c r="A126" s="0" t="s">
        <v>14</v>
      </c>
      <c r="B126" s="0" t="s">
        <v>3413</v>
      </c>
      <c r="C126" s="0" t="s">
        <v>3414</v>
      </c>
      <c r="D126" s="0" t="s">
        <v>3413</v>
      </c>
      <c r="E126" s="0" t="s">
        <v>3414</v>
      </c>
      <c r="F126" s="0" t="s">
        <v>3155</v>
      </c>
      <c r="G126" s="0" t="s">
        <v>3466</v>
      </c>
    </row>
    <row customHeight="1" ht="11.25">
      <c r="A127" s="0" t="s">
        <v>14</v>
      </c>
      <c r="B127" s="0" t="s">
        <v>3413</v>
      </c>
      <c r="C127" s="0" t="s">
        <v>3414</v>
      </c>
      <c r="D127" s="0" t="s">
        <v>3467</v>
      </c>
      <c r="E127" s="0" t="s">
        <v>3468</v>
      </c>
      <c r="F127" s="0" t="s">
        <v>3158</v>
      </c>
      <c r="G127" s="0" t="s">
        <v>3469</v>
      </c>
    </row>
    <row customHeight="1" ht="11.25">
      <c r="A128" s="0" t="s">
        <v>14</v>
      </c>
      <c r="B128" s="0" t="s">
        <v>3470</v>
      </c>
      <c r="C128" s="0" t="s">
        <v>3471</v>
      </c>
      <c r="D128" s="0" t="s">
        <v>3472</v>
      </c>
      <c r="E128" s="0" t="s">
        <v>3473</v>
      </c>
      <c r="F128" s="0" t="s">
        <v>3158</v>
      </c>
      <c r="G128" s="0" t="s">
        <v>3474</v>
      </c>
    </row>
    <row customHeight="1" ht="11.25">
      <c r="A129" s="0" t="s">
        <v>14</v>
      </c>
      <c r="B129" s="0" t="s">
        <v>3470</v>
      </c>
      <c r="C129" s="0" t="s">
        <v>3471</v>
      </c>
      <c r="D129" s="0" t="s">
        <v>3475</v>
      </c>
      <c r="E129" s="0" t="s">
        <v>3476</v>
      </c>
      <c r="F129" s="0" t="s">
        <v>3158</v>
      </c>
      <c r="G129" s="0" t="s">
        <v>3477</v>
      </c>
    </row>
    <row customHeight="1" ht="11.25">
      <c r="A130" s="0" t="s">
        <v>14</v>
      </c>
      <c r="B130" s="0" t="s">
        <v>3470</v>
      </c>
      <c r="C130" s="0" t="s">
        <v>3471</v>
      </c>
      <c r="D130" s="0" t="s">
        <v>3478</v>
      </c>
      <c r="E130" s="0" t="s">
        <v>3479</v>
      </c>
      <c r="F130" s="0" t="s">
        <v>3158</v>
      </c>
      <c r="G130" s="0" t="s">
        <v>3480</v>
      </c>
    </row>
    <row customHeight="1" ht="11.25">
      <c r="A131" s="0" t="s">
        <v>14</v>
      </c>
      <c r="B131" s="0" t="s">
        <v>3470</v>
      </c>
      <c r="C131" s="0" t="s">
        <v>3471</v>
      </c>
      <c r="D131" s="0" t="s">
        <v>3470</v>
      </c>
      <c r="E131" s="0" t="s">
        <v>3471</v>
      </c>
      <c r="F131" s="0" t="s">
        <v>3155</v>
      </c>
      <c r="G131" s="0" t="s">
        <v>3481</v>
      </c>
    </row>
    <row customHeight="1" ht="11.25">
      <c r="A132" s="0" t="s">
        <v>14</v>
      </c>
      <c r="B132" s="0" t="s">
        <v>3470</v>
      </c>
      <c r="C132" s="0" t="s">
        <v>3471</v>
      </c>
      <c r="D132" s="0" t="s">
        <v>3482</v>
      </c>
      <c r="E132" s="0" t="s">
        <v>3483</v>
      </c>
      <c r="F132" s="0" t="s">
        <v>3158</v>
      </c>
      <c r="G132" s="0" t="s">
        <v>3484</v>
      </c>
    </row>
    <row customHeight="1" ht="11.25">
      <c r="A133" s="0" t="s">
        <v>14</v>
      </c>
      <c r="B133" s="0" t="s">
        <v>3485</v>
      </c>
      <c r="C133" s="0" t="s">
        <v>3486</v>
      </c>
      <c r="D133" s="0" t="s">
        <v>3487</v>
      </c>
      <c r="E133" s="0" t="s">
        <v>3488</v>
      </c>
      <c r="F133" s="0" t="s">
        <v>3158</v>
      </c>
      <c r="G133" s="0" t="s">
        <v>3489</v>
      </c>
    </row>
    <row customHeight="1" ht="11.25">
      <c r="A134" s="0" t="s">
        <v>14</v>
      </c>
      <c r="B134" s="0" t="s">
        <v>3485</v>
      </c>
      <c r="C134" s="0" t="s">
        <v>3486</v>
      </c>
      <c r="D134" s="0" t="s">
        <v>3490</v>
      </c>
      <c r="E134" s="0" t="s">
        <v>3491</v>
      </c>
      <c r="F134" s="0" t="s">
        <v>3158</v>
      </c>
      <c r="G134" s="0" t="s">
        <v>3492</v>
      </c>
    </row>
    <row customHeight="1" ht="11.25">
      <c r="A135" s="0" t="s">
        <v>14</v>
      </c>
      <c r="B135" s="0" t="s">
        <v>3485</v>
      </c>
      <c r="C135" s="0" t="s">
        <v>3486</v>
      </c>
      <c r="D135" s="0" t="s">
        <v>3493</v>
      </c>
      <c r="E135" s="0" t="s">
        <v>3494</v>
      </c>
      <c r="F135" s="0" t="s">
        <v>3158</v>
      </c>
      <c r="G135" s="0" t="s">
        <v>3495</v>
      </c>
    </row>
    <row customHeight="1" ht="11.25">
      <c r="A136" s="0" t="s">
        <v>14</v>
      </c>
      <c r="B136" s="0" t="s">
        <v>3485</v>
      </c>
      <c r="C136" s="0" t="s">
        <v>3486</v>
      </c>
      <c r="D136" s="0" t="s">
        <v>3167</v>
      </c>
      <c r="E136" s="0" t="s">
        <v>3496</v>
      </c>
      <c r="F136" s="0" t="s">
        <v>3158</v>
      </c>
      <c r="G136" s="0" t="s">
        <v>3497</v>
      </c>
    </row>
    <row customHeight="1" ht="11.25">
      <c r="A137" s="0" t="s">
        <v>14</v>
      </c>
      <c r="B137" s="0" t="s">
        <v>3485</v>
      </c>
      <c r="C137" s="0" t="s">
        <v>3486</v>
      </c>
      <c r="D137" s="0" t="s">
        <v>3498</v>
      </c>
      <c r="E137" s="0" t="s">
        <v>3499</v>
      </c>
      <c r="F137" s="0" t="s">
        <v>3158</v>
      </c>
      <c r="G137" s="0" t="s">
        <v>3500</v>
      </c>
    </row>
    <row customHeight="1" ht="11.25">
      <c r="A138" s="0" t="s">
        <v>14</v>
      </c>
      <c r="B138" s="0" t="s">
        <v>3485</v>
      </c>
      <c r="C138" s="0" t="s">
        <v>3486</v>
      </c>
      <c r="D138" s="0" t="s">
        <v>3485</v>
      </c>
      <c r="E138" s="0" t="s">
        <v>3486</v>
      </c>
      <c r="F138" s="0" t="s">
        <v>3155</v>
      </c>
      <c r="G138" s="0" t="s">
        <v>3501</v>
      </c>
    </row>
    <row customHeight="1" ht="11.25">
      <c r="A139" s="0" t="s">
        <v>14</v>
      </c>
      <c r="B139" s="0" t="s">
        <v>3485</v>
      </c>
      <c r="C139" s="0" t="s">
        <v>3486</v>
      </c>
      <c r="D139" s="0" t="s">
        <v>3502</v>
      </c>
      <c r="E139" s="0" t="s">
        <v>3503</v>
      </c>
      <c r="F139" s="0" t="s">
        <v>3158</v>
      </c>
      <c r="G139" s="0" t="s">
        <v>3504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225BD-BD58-DB31-99A8-94EC95B41853}"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3505</v>
      </c>
      <c r="B1" s="829" t="s">
        <v>3506</v>
      </c>
      <c r="C1" s="829" t="s">
        <v>3507</v>
      </c>
      <c r="D1" s="829" t="s">
        <v>3508</v>
      </c>
    </row>
    <row customHeight="1" ht="11.25">
      <c r="A2" s="1715" t="s">
        <v>108</v>
      </c>
      <c r="B2" s="1715" t="s">
        <v>3509</v>
      </c>
      <c r="C2" s="1715" t="s">
        <v>3510</v>
      </c>
      <c r="D2" s="1715" t="s">
        <v>3511</v>
      </c>
    </row>
    <row customHeight="1" ht="11.25">
      <c r="A3" s="1715" t="s">
        <v>109</v>
      </c>
      <c r="B3" s="1715" t="s">
        <v>3512</v>
      </c>
      <c r="C3" s="1715" t="s">
        <v>3513</v>
      </c>
      <c r="D3" s="1715" t="s">
        <v>3514</v>
      </c>
    </row>
    <row customHeight="1" ht="11.25">
      <c r="A4" s="1715" t="s">
        <v>89</v>
      </c>
      <c r="B4" s="1715" t="s">
        <v>3515</v>
      </c>
      <c r="C4" s="1715" t="s">
        <v>3516</v>
      </c>
      <c r="D4" s="1715" t="s">
        <v>3517</v>
      </c>
    </row>
    <row customHeight="1" ht="11.25">
      <c r="A5" s="1715" t="s">
        <v>90</v>
      </c>
      <c r="B5" s="1715" t="s">
        <v>3518</v>
      </c>
      <c r="C5" s="1715" t="s">
        <v>3519</v>
      </c>
      <c r="D5" s="1715" t="s">
        <v>3514</v>
      </c>
    </row>
    <row customHeight="1" ht="11.25">
      <c r="A6" s="1715" t="s">
        <v>110</v>
      </c>
      <c r="B6" s="1715" t="s">
        <v>3520</v>
      </c>
      <c r="C6" s="1715" t="s">
        <v>3519</v>
      </c>
      <c r="D6" s="1715" t="s">
        <v>3514</v>
      </c>
    </row>
    <row customHeight="1" ht="11.25">
      <c r="A7" s="1715" t="s">
        <v>91</v>
      </c>
      <c r="B7" s="1715" t="s">
        <v>3521</v>
      </c>
      <c r="C7" s="1715" t="s">
        <v>3519</v>
      </c>
      <c r="D7" s="1715" t="s">
        <v>3522</v>
      </c>
    </row>
    <row customHeight="1" ht="11.25">
      <c r="A8" s="1715" t="s">
        <v>92</v>
      </c>
      <c r="B8" s="1715" t="s">
        <v>3523</v>
      </c>
      <c r="C8" s="1715" t="s">
        <v>3524</v>
      </c>
      <c r="D8" s="1715" t="s">
        <v>3511</v>
      </c>
    </row>
    <row customHeight="1" ht="11.25">
      <c r="A9" s="1715" t="s">
        <v>111</v>
      </c>
      <c r="B9" s="1715" t="s">
        <v>3525</v>
      </c>
      <c r="C9" s="1715" t="s">
        <v>3524</v>
      </c>
      <c r="D9" s="1715" t="s">
        <v>3526</v>
      </c>
    </row>
    <row customHeight="1" ht="11.25">
      <c r="A10" s="1715" t="s">
        <v>147</v>
      </c>
      <c r="B10" s="1715" t="s">
        <v>3527</v>
      </c>
      <c r="C10" s="1715" t="s">
        <v>3524</v>
      </c>
      <c r="D10" s="1715" t="s">
        <v>3526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6BCE7-F34E-5004-C4CF-47C884067E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921B2-8D49-0434-43D7-E4C21CC4FD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3528</v>
      </c>
    </row>
    <row customHeight="1" ht="11.25">
      <c r="A2" s="2952" t="s">
        <v>97</v>
      </c>
      <c r="B2" s="2952" t="s">
        <v>3529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FEDEA-1E22-9319-2DD3-A4284377EF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3530</v>
      </c>
      <c r="B1" s="829" t="s">
        <v>3531</v>
      </c>
    </row>
    <row customHeight="1" ht="11.25">
      <c r="A2" s="829">
        <v>4213775</v>
      </c>
      <c r="B2" s="829" t="s">
        <v>1221</v>
      </c>
    </row>
    <row customHeight="1" ht="11.25">
      <c r="A3" s="829">
        <v>4213784</v>
      </c>
      <c r="B3" s="829" t="s">
        <v>1255</v>
      </c>
    </row>
    <row customHeight="1" ht="11.25">
      <c r="A4" s="829">
        <v>4213781</v>
      </c>
      <c r="B4" s="829" t="s">
        <v>1248</v>
      </c>
    </row>
    <row customHeight="1" ht="11.25">
      <c r="A5" s="829">
        <v>4213776</v>
      </c>
      <c r="B5" s="829" t="s">
        <v>165</v>
      </c>
    </row>
    <row customHeight="1" ht="11.25">
      <c r="A6" s="829">
        <v>4213777</v>
      </c>
      <c r="B6" s="829" t="s">
        <v>171</v>
      </c>
    </row>
    <row customHeight="1" ht="11.25">
      <c r="A7" s="829">
        <v>4213778</v>
      </c>
      <c r="B7" s="829" t="s">
        <v>189</v>
      </c>
    </row>
    <row customHeight="1" ht="11.25">
      <c r="A8" s="829">
        <v>4213780</v>
      </c>
      <c r="B8" s="829" t="s">
        <v>195</v>
      </c>
    </row>
    <row customHeight="1" ht="11.25">
      <c r="A9" s="829">
        <v>4213779</v>
      </c>
      <c r="B9" s="829" t="s">
        <v>1387</v>
      </c>
    </row>
    <row customHeight="1" ht="11.25">
      <c r="A10" s="829">
        <v>4213783</v>
      </c>
      <c r="B10" s="829" t="s">
        <v>1401</v>
      </c>
    </row>
    <row customHeight="1" ht="11.25">
      <c r="A11" s="829">
        <v>4213782</v>
      </c>
      <c r="B11" s="829"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E8C41-76DA-F9DA-4C67-BA898EAB2D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3530</v>
      </c>
      <c r="B1" s="829" t="s">
        <v>3532</v>
      </c>
    </row>
    <row customHeight="1" ht="11.25">
      <c r="A2" s="829" t="s">
        <v>3533</v>
      </c>
      <c r="B2" s="829" t="s">
        <v>1498</v>
      </c>
    </row>
    <row customHeight="1" ht="11.25">
      <c r="A3" s="829" t="s">
        <v>3534</v>
      </c>
      <c r="B3" s="829" t="s">
        <v>1508</v>
      </c>
    </row>
    <row customHeight="1" ht="11.25">
      <c r="A4" s="829" t="s">
        <v>3535</v>
      </c>
      <c r="B4" s="829" t="s">
        <v>1517</v>
      </c>
    </row>
    <row customHeight="1" ht="11.25">
      <c r="A5" s="829" t="s">
        <v>3536</v>
      </c>
      <c r="B5" s="829" t="s">
        <v>1526</v>
      </c>
    </row>
    <row customHeight="1" ht="11.25">
      <c r="A6" s="829" t="s">
        <v>3537</v>
      </c>
      <c r="B6" s="829" t="s">
        <v>1532</v>
      </c>
    </row>
    <row customHeight="1" ht="11.25">
      <c r="A7" s="829" t="s">
        <v>3538</v>
      </c>
      <c r="B7" s="829" t="s">
        <v>1540</v>
      </c>
    </row>
    <row customHeight="1" ht="11.25">
      <c r="A8" s="829" t="s">
        <v>3539</v>
      </c>
      <c r="B8" s="829" t="s">
        <v>1547</v>
      </c>
    </row>
    <row customHeight="1" ht="11.25">
      <c r="A9" s="829" t="s">
        <v>3540</v>
      </c>
      <c r="B9" s="829" t="s">
        <v>1553</v>
      </c>
    </row>
    <row customHeight="1" ht="11.25">
      <c r="A10" s="829" t="s">
        <v>3541</v>
      </c>
      <c r="B10" s="829" t="s">
        <v>1557</v>
      </c>
    </row>
    <row customHeight="1" ht="11.25">
      <c r="A11" s="829" t="s">
        <v>3542</v>
      </c>
      <c r="B11" s="829"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69E71-099A-882D-C116-8935BA4E1DD5}"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0" t="s">
        <v>3146</v>
      </c>
      <c r="B1" s="0" t="s">
        <v>3147</v>
      </c>
      <c r="C1" s="0" t="s">
        <v>3148</v>
      </c>
      <c r="D1" s="0" t="s">
        <v>3149</v>
      </c>
      <c r="E1" s="0" t="s">
        <v>3150</v>
      </c>
      <c r="F1" s="0" t="s">
        <v>3151</v>
      </c>
      <c r="G1" s="0" t="s">
        <v>3152</v>
      </c>
    </row>
    <row customHeight="1" ht="11.25">
      <c r="A2" s="0" t="s">
        <v>14</v>
      </c>
      <c r="B2" s="0" t="s">
        <v>3153</v>
      </c>
      <c r="C2" s="0" t="s">
        <v>3154</v>
      </c>
      <c r="D2" s="0" t="s">
        <v>3153</v>
      </c>
      <c r="E2" s="0" t="s">
        <v>3154</v>
      </c>
      <c r="F2" s="0" t="s">
        <v>3155</v>
      </c>
      <c r="G2" s="0" t="s">
        <v>108</v>
      </c>
    </row>
    <row customHeight="1" ht="11.25">
      <c r="A3" s="0" t="s">
        <v>14</v>
      </c>
      <c r="B3" s="0" t="s">
        <v>3153</v>
      </c>
      <c r="C3" s="0" t="s">
        <v>3154</v>
      </c>
      <c r="D3" s="0" t="s">
        <v>3156</v>
      </c>
      <c r="E3" s="0" t="s">
        <v>3157</v>
      </c>
      <c r="F3" s="0" t="s">
        <v>3158</v>
      </c>
      <c r="G3" s="0" t="s">
        <v>109</v>
      </c>
    </row>
    <row customHeight="1" ht="11.25">
      <c r="A4" s="0" t="s">
        <v>14</v>
      </c>
      <c r="B4" s="0" t="s">
        <v>3153</v>
      </c>
      <c r="C4" s="0" t="s">
        <v>3154</v>
      </c>
      <c r="D4" s="0" t="s">
        <v>3159</v>
      </c>
      <c r="E4" s="0" t="s">
        <v>3160</v>
      </c>
      <c r="F4" s="0" t="s">
        <v>3158</v>
      </c>
      <c r="G4" s="0" t="s">
        <v>89</v>
      </c>
    </row>
    <row customHeight="1" ht="11.25">
      <c r="A5" s="0" t="s">
        <v>14</v>
      </c>
      <c r="B5" s="0" t="s">
        <v>3153</v>
      </c>
      <c r="C5" s="0" t="s">
        <v>3154</v>
      </c>
      <c r="D5" s="0" t="s">
        <v>3161</v>
      </c>
      <c r="E5" s="0" t="s">
        <v>3162</v>
      </c>
      <c r="F5" s="0" t="s">
        <v>3158</v>
      </c>
      <c r="G5" s="0" t="s">
        <v>90</v>
      </c>
    </row>
    <row customHeight="1" ht="11.25">
      <c r="A6" s="0" t="s">
        <v>14</v>
      </c>
      <c r="B6" s="0" t="s">
        <v>3153</v>
      </c>
      <c r="C6" s="0" t="s">
        <v>3154</v>
      </c>
      <c r="D6" s="0" t="s">
        <v>3163</v>
      </c>
      <c r="E6" s="0" t="s">
        <v>3164</v>
      </c>
      <c r="F6" s="0" t="s">
        <v>3158</v>
      </c>
      <c r="G6" s="0" t="s">
        <v>110</v>
      </c>
    </row>
    <row customHeight="1" ht="11.25">
      <c r="A7" s="0" t="s">
        <v>14</v>
      </c>
      <c r="B7" s="0" t="s">
        <v>3153</v>
      </c>
      <c r="C7" s="0" t="s">
        <v>3154</v>
      </c>
      <c r="D7" s="0" t="s">
        <v>3165</v>
      </c>
      <c r="E7" s="0" t="s">
        <v>3166</v>
      </c>
      <c r="F7" s="0" t="s">
        <v>3158</v>
      </c>
      <c r="G7" s="0" t="s">
        <v>91</v>
      </c>
    </row>
    <row customHeight="1" ht="11.25">
      <c r="A8" s="0" t="s">
        <v>14</v>
      </c>
      <c r="B8" s="0" t="s">
        <v>3153</v>
      </c>
      <c r="C8" s="0" t="s">
        <v>3154</v>
      </c>
      <c r="D8" s="0" t="s">
        <v>3167</v>
      </c>
      <c r="E8" s="0" t="s">
        <v>3168</v>
      </c>
      <c r="F8" s="0" t="s">
        <v>3158</v>
      </c>
      <c r="G8" s="0" t="s">
        <v>92</v>
      </c>
    </row>
    <row customHeight="1" ht="11.25">
      <c r="A9" s="0" t="s">
        <v>14</v>
      </c>
      <c r="B9" s="0" t="s">
        <v>3169</v>
      </c>
      <c r="C9" s="0" t="s">
        <v>3170</v>
      </c>
      <c r="D9" s="0" t="s">
        <v>3169</v>
      </c>
      <c r="E9" s="0" t="s">
        <v>3170</v>
      </c>
      <c r="F9" s="0" t="s">
        <v>3155</v>
      </c>
      <c r="G9" s="0" t="s">
        <v>111</v>
      </c>
    </row>
    <row customHeight="1" ht="11.25">
      <c r="A10" s="0" t="s">
        <v>14</v>
      </c>
      <c r="B10" s="0" t="s">
        <v>3169</v>
      </c>
      <c r="C10" s="0" t="s">
        <v>3170</v>
      </c>
      <c r="D10" s="0" t="s">
        <v>3171</v>
      </c>
      <c r="E10" s="0" t="s">
        <v>3172</v>
      </c>
      <c r="F10" s="0" t="s">
        <v>3173</v>
      </c>
      <c r="G10" s="0" t="s">
        <v>147</v>
      </c>
    </row>
    <row customHeight="1" ht="11.25">
      <c r="A11" s="0" t="s">
        <v>14</v>
      </c>
      <c r="B11" s="0" t="s">
        <v>3169</v>
      </c>
      <c r="C11" s="0" t="s">
        <v>3170</v>
      </c>
      <c r="D11" s="0" t="s">
        <v>3174</v>
      </c>
      <c r="E11" s="0" t="s">
        <v>3175</v>
      </c>
      <c r="F11" s="0" t="s">
        <v>3158</v>
      </c>
      <c r="G11" s="0" t="s">
        <v>148</v>
      </c>
    </row>
    <row customHeight="1" ht="11.25">
      <c r="A12" s="0" t="s">
        <v>14</v>
      </c>
      <c r="B12" s="0" t="s">
        <v>3169</v>
      </c>
      <c r="C12" s="0" t="s">
        <v>3170</v>
      </c>
      <c r="D12" s="0" t="s">
        <v>3176</v>
      </c>
      <c r="E12" s="0" t="s">
        <v>3177</v>
      </c>
      <c r="F12" s="0" t="s">
        <v>3158</v>
      </c>
      <c r="G12" s="0" t="s">
        <v>149</v>
      </c>
    </row>
    <row customHeight="1" ht="11.25">
      <c r="A13" s="0" t="s">
        <v>14</v>
      </c>
      <c r="B13" s="0" t="s">
        <v>3169</v>
      </c>
      <c r="C13" s="0" t="s">
        <v>3170</v>
      </c>
      <c r="D13" s="0" t="s">
        <v>3178</v>
      </c>
      <c r="E13" s="0" t="s">
        <v>3179</v>
      </c>
      <c r="F13" s="0" t="s">
        <v>3158</v>
      </c>
      <c r="G13" s="0" t="s">
        <v>150</v>
      </c>
    </row>
    <row customHeight="1" ht="11.25">
      <c r="A14" s="0" t="s">
        <v>14</v>
      </c>
      <c r="B14" s="0" t="s">
        <v>3169</v>
      </c>
      <c r="C14" s="0" t="s">
        <v>3170</v>
      </c>
      <c r="D14" s="0" t="s">
        <v>3180</v>
      </c>
      <c r="E14" s="0" t="s">
        <v>3181</v>
      </c>
      <c r="F14" s="0" t="s">
        <v>3158</v>
      </c>
      <c r="G14" s="0" t="s">
        <v>151</v>
      </c>
    </row>
    <row customHeight="1" ht="11.25">
      <c r="A15" s="0" t="s">
        <v>14</v>
      </c>
      <c r="B15" s="0" t="s">
        <v>3169</v>
      </c>
      <c r="C15" s="0" t="s">
        <v>3170</v>
      </c>
      <c r="D15" s="0" t="s">
        <v>3182</v>
      </c>
      <c r="E15" s="0" t="s">
        <v>3183</v>
      </c>
      <c r="F15" s="0" t="s">
        <v>3158</v>
      </c>
      <c r="G15" s="0" t="s">
        <v>152</v>
      </c>
    </row>
    <row customHeight="1" ht="11.25">
      <c r="A16" s="0" t="s">
        <v>14</v>
      </c>
      <c r="B16" s="0" t="s">
        <v>3169</v>
      </c>
      <c r="C16" s="0" t="s">
        <v>3170</v>
      </c>
      <c r="D16" s="0" t="s">
        <v>3184</v>
      </c>
      <c r="E16" s="0" t="s">
        <v>3185</v>
      </c>
      <c r="F16" s="0" t="s">
        <v>3158</v>
      </c>
      <c r="G16" s="0" t="s">
        <v>1461</v>
      </c>
    </row>
    <row customHeight="1" ht="11.25">
      <c r="A17" s="0" t="s">
        <v>14</v>
      </c>
      <c r="B17" s="0" t="s">
        <v>3186</v>
      </c>
      <c r="C17" s="0" t="s">
        <v>3187</v>
      </c>
      <c r="D17" s="0" t="s">
        <v>3186</v>
      </c>
      <c r="E17" s="0" t="s">
        <v>3187</v>
      </c>
      <c r="F17" s="0" t="s">
        <v>3155</v>
      </c>
      <c r="G17" s="0" t="s">
        <v>1467</v>
      </c>
    </row>
    <row customHeight="1" ht="11.25">
      <c r="A18" s="0" t="s">
        <v>14</v>
      </c>
      <c r="B18" s="0" t="s">
        <v>3186</v>
      </c>
      <c r="C18" s="0" t="s">
        <v>3187</v>
      </c>
      <c r="D18" s="0" t="s">
        <v>3188</v>
      </c>
      <c r="E18" s="0" t="s">
        <v>3189</v>
      </c>
      <c r="F18" s="0" t="s">
        <v>3158</v>
      </c>
      <c r="G18" s="0" t="s">
        <v>1478</v>
      </c>
    </row>
    <row customHeight="1" ht="11.25">
      <c r="A19" s="0" t="s">
        <v>14</v>
      </c>
      <c r="B19" s="0" t="s">
        <v>3186</v>
      </c>
      <c r="C19" s="0" t="s">
        <v>3187</v>
      </c>
      <c r="D19" s="0" t="s">
        <v>3190</v>
      </c>
      <c r="E19" s="0" t="s">
        <v>3191</v>
      </c>
      <c r="F19" s="0" t="s">
        <v>3158</v>
      </c>
      <c r="G19" s="0" t="s">
        <v>1492</v>
      </c>
    </row>
    <row customHeight="1" ht="11.25">
      <c r="A20" s="0" t="s">
        <v>14</v>
      </c>
      <c r="B20" s="0" t="s">
        <v>3186</v>
      </c>
      <c r="C20" s="0" t="s">
        <v>3187</v>
      </c>
      <c r="D20" s="0" t="s">
        <v>3192</v>
      </c>
      <c r="E20" s="0" t="s">
        <v>3193</v>
      </c>
      <c r="F20" s="0" t="s">
        <v>3158</v>
      </c>
      <c r="G20" s="0" t="s">
        <v>1504</v>
      </c>
    </row>
    <row customHeight="1" ht="11.25">
      <c r="A21" s="0" t="s">
        <v>14</v>
      </c>
      <c r="B21" s="0" t="s">
        <v>3186</v>
      </c>
      <c r="C21" s="0" t="s">
        <v>3187</v>
      </c>
      <c r="D21" s="0" t="s">
        <v>3194</v>
      </c>
      <c r="E21" s="0" t="s">
        <v>3195</v>
      </c>
      <c r="F21" s="0" t="s">
        <v>3158</v>
      </c>
      <c r="G21" s="0" t="s">
        <v>1513</v>
      </c>
    </row>
    <row customHeight="1" ht="11.25">
      <c r="A22" s="0" t="s">
        <v>14</v>
      </c>
      <c r="B22" s="0" t="s">
        <v>3186</v>
      </c>
      <c r="C22" s="0" t="s">
        <v>3187</v>
      </c>
      <c r="D22" s="0" t="s">
        <v>3196</v>
      </c>
      <c r="E22" s="0" t="s">
        <v>3197</v>
      </c>
      <c r="F22" s="0" t="s">
        <v>3158</v>
      </c>
      <c r="G22" s="0" t="s">
        <v>1529</v>
      </c>
    </row>
    <row customHeight="1" ht="11.25">
      <c r="A23" s="0" t="s">
        <v>14</v>
      </c>
      <c r="B23" s="0" t="s">
        <v>3186</v>
      </c>
      <c r="C23" s="0" t="s">
        <v>3187</v>
      </c>
      <c r="D23" s="0" t="s">
        <v>3198</v>
      </c>
      <c r="E23" s="0" t="s">
        <v>3199</v>
      </c>
      <c r="F23" s="0" t="s">
        <v>3158</v>
      </c>
      <c r="G23" s="0" t="s">
        <v>1536</v>
      </c>
    </row>
    <row customHeight="1" ht="11.25">
      <c r="A24" s="0" t="s">
        <v>14</v>
      </c>
      <c r="B24" s="0" t="s">
        <v>3200</v>
      </c>
      <c r="C24" s="0" t="s">
        <v>3201</v>
      </c>
      <c r="D24" s="0" t="s">
        <v>3202</v>
      </c>
      <c r="E24" s="0" t="s">
        <v>3203</v>
      </c>
      <c r="F24" s="0" t="s">
        <v>3204</v>
      </c>
      <c r="G24" s="0" t="s">
        <v>1544</v>
      </c>
    </row>
    <row customHeight="1" ht="11.25">
      <c r="A25" s="0" t="s">
        <v>14</v>
      </c>
      <c r="B25" s="0" t="s">
        <v>3200</v>
      </c>
      <c r="C25" s="0" t="s">
        <v>3201</v>
      </c>
      <c r="D25" s="0" t="s">
        <v>3200</v>
      </c>
      <c r="E25" s="0" t="s">
        <v>3201</v>
      </c>
      <c r="F25" s="0" t="s">
        <v>3155</v>
      </c>
      <c r="G25" s="0" t="s">
        <v>1551</v>
      </c>
    </row>
    <row customHeight="1" ht="11.25">
      <c r="A26" s="0" t="s">
        <v>14</v>
      </c>
      <c r="B26" s="0" t="s">
        <v>3200</v>
      </c>
      <c r="C26" s="0" t="s">
        <v>3201</v>
      </c>
      <c r="D26" s="0" t="s">
        <v>3205</v>
      </c>
      <c r="E26" s="0" t="s">
        <v>3206</v>
      </c>
      <c r="F26" s="0" t="s">
        <v>3158</v>
      </c>
      <c r="G26" s="0" t="s">
        <v>1555</v>
      </c>
    </row>
    <row customHeight="1" ht="11.25">
      <c r="A27" s="0" t="s">
        <v>14</v>
      </c>
      <c r="B27" s="0" t="s">
        <v>3200</v>
      </c>
      <c r="C27" s="0" t="s">
        <v>3201</v>
      </c>
      <c r="D27" s="0" t="s">
        <v>3207</v>
      </c>
      <c r="E27" s="0" t="s">
        <v>3208</v>
      </c>
      <c r="F27" s="0" t="s">
        <v>3158</v>
      </c>
      <c r="G27" s="0" t="s">
        <v>1560</v>
      </c>
    </row>
    <row customHeight="1" ht="11.25">
      <c r="A28" s="0" t="s">
        <v>14</v>
      </c>
      <c r="B28" s="0" t="s">
        <v>3200</v>
      </c>
      <c r="C28" s="0" t="s">
        <v>3201</v>
      </c>
      <c r="D28" s="0" t="s">
        <v>3209</v>
      </c>
      <c r="E28" s="0" t="s">
        <v>3210</v>
      </c>
      <c r="F28" s="0" t="s">
        <v>3158</v>
      </c>
      <c r="G28" s="0" t="s">
        <v>1568</v>
      </c>
    </row>
    <row customHeight="1" ht="11.25">
      <c r="A29" s="0" t="s">
        <v>14</v>
      </c>
      <c r="B29" s="0" t="s">
        <v>3200</v>
      </c>
      <c r="C29" s="0" t="s">
        <v>3201</v>
      </c>
      <c r="D29" s="0" t="s">
        <v>3211</v>
      </c>
      <c r="E29" s="0" t="s">
        <v>3212</v>
      </c>
      <c r="F29" s="0" t="s">
        <v>3158</v>
      </c>
      <c r="G29" s="0" t="s">
        <v>1570</v>
      </c>
    </row>
    <row customHeight="1" ht="11.25">
      <c r="A30" s="0" t="s">
        <v>14</v>
      </c>
      <c r="B30" s="0" t="s">
        <v>3200</v>
      </c>
      <c r="C30" s="0" t="s">
        <v>3201</v>
      </c>
      <c r="D30" s="0" t="s">
        <v>3213</v>
      </c>
      <c r="E30" s="0" t="s">
        <v>3214</v>
      </c>
      <c r="F30" s="0" t="s">
        <v>3158</v>
      </c>
      <c r="G30" s="0" t="s">
        <v>1573</v>
      </c>
    </row>
    <row customHeight="1" ht="11.25">
      <c r="A31" s="0" t="s">
        <v>14</v>
      </c>
      <c r="B31" s="0" t="s">
        <v>3200</v>
      </c>
      <c r="C31" s="0" t="s">
        <v>3201</v>
      </c>
      <c r="D31" s="0" t="s">
        <v>3215</v>
      </c>
      <c r="E31" s="0" t="s">
        <v>3216</v>
      </c>
      <c r="F31" s="0" t="s">
        <v>3158</v>
      </c>
      <c r="G31" s="0" t="s">
        <v>1578</v>
      </c>
    </row>
    <row customHeight="1" ht="11.25">
      <c r="A32" s="0" t="s">
        <v>14</v>
      </c>
      <c r="B32" s="0" t="s">
        <v>3200</v>
      </c>
      <c r="C32" s="0" t="s">
        <v>3201</v>
      </c>
      <c r="D32" s="0" t="s">
        <v>3217</v>
      </c>
      <c r="E32" s="0" t="s">
        <v>3218</v>
      </c>
      <c r="F32" s="0" t="s">
        <v>3158</v>
      </c>
      <c r="G32" s="0" t="s">
        <v>1580</v>
      </c>
    </row>
    <row customHeight="1" ht="11.25">
      <c r="A33" s="0" t="s">
        <v>14</v>
      </c>
      <c r="B33" s="0" t="s">
        <v>3200</v>
      </c>
      <c r="C33" s="0" t="s">
        <v>3201</v>
      </c>
      <c r="D33" s="0" t="s">
        <v>3219</v>
      </c>
      <c r="E33" s="0" t="s">
        <v>3220</v>
      </c>
      <c r="F33" s="0" t="s">
        <v>3158</v>
      </c>
      <c r="G33" s="0" t="s">
        <v>1582</v>
      </c>
    </row>
    <row customHeight="1" ht="11.25">
      <c r="A34" s="0" t="s">
        <v>14</v>
      </c>
      <c r="B34" s="0" t="s">
        <v>3221</v>
      </c>
      <c r="C34" s="0" t="s">
        <v>3222</v>
      </c>
      <c r="D34" s="0" t="s">
        <v>3221</v>
      </c>
      <c r="E34" s="0" t="s">
        <v>3222</v>
      </c>
      <c r="F34" s="0" t="s">
        <v>3223</v>
      </c>
      <c r="G34" s="0" t="s">
        <v>1584</v>
      </c>
    </row>
    <row customHeight="1" ht="11.25">
      <c r="A35" s="0" t="s">
        <v>14</v>
      </c>
      <c r="B35" s="0" t="s">
        <v>3224</v>
      </c>
      <c r="C35" s="0" t="s">
        <v>3225</v>
      </c>
      <c r="D35" s="0" t="s">
        <v>3224</v>
      </c>
      <c r="E35" s="0" t="s">
        <v>3225</v>
      </c>
      <c r="F35" s="0" t="s">
        <v>3223</v>
      </c>
      <c r="G35" s="0" t="s">
        <v>1589</v>
      </c>
    </row>
    <row customHeight="1" ht="11.25">
      <c r="A36" s="0" t="s">
        <v>14</v>
      </c>
      <c r="B36" s="0" t="s">
        <v>3226</v>
      </c>
      <c r="C36" s="0" t="s">
        <v>3227</v>
      </c>
      <c r="D36" s="0" t="s">
        <v>3226</v>
      </c>
      <c r="E36" s="0" t="s">
        <v>3227</v>
      </c>
      <c r="F36" s="0" t="s">
        <v>3223</v>
      </c>
      <c r="G36" s="0" t="s">
        <v>1594</v>
      </c>
    </row>
    <row customHeight="1" ht="11.25">
      <c r="A37" s="0" t="s">
        <v>14</v>
      </c>
      <c r="B37" s="0" t="s">
        <v>99</v>
      </c>
      <c r="C37" s="0" t="s">
        <v>100</v>
      </c>
      <c r="D37" s="0" t="s">
        <v>99</v>
      </c>
      <c r="E37" s="0" t="s">
        <v>100</v>
      </c>
      <c r="F37" s="0" t="s">
        <v>3223</v>
      </c>
      <c r="G37" s="0" t="s">
        <v>98</v>
      </c>
    </row>
    <row customHeight="1" ht="11.25">
      <c r="A38" s="0" t="s">
        <v>14</v>
      </c>
      <c r="B38" s="0" t="s">
        <v>3228</v>
      </c>
      <c r="C38" s="0" t="s">
        <v>3229</v>
      </c>
      <c r="D38" s="0" t="s">
        <v>3230</v>
      </c>
      <c r="E38" s="0" t="s">
        <v>3231</v>
      </c>
      <c r="F38" s="0" t="s">
        <v>3158</v>
      </c>
      <c r="G38" s="0" t="s">
        <v>1605</v>
      </c>
    </row>
    <row customHeight="1" ht="11.25">
      <c r="A39" s="0" t="s">
        <v>14</v>
      </c>
      <c r="B39" s="0" t="s">
        <v>3228</v>
      </c>
      <c r="C39" s="0" t="s">
        <v>3229</v>
      </c>
      <c r="D39" s="0" t="s">
        <v>3232</v>
      </c>
      <c r="E39" s="0" t="s">
        <v>3233</v>
      </c>
      <c r="F39" s="0" t="s">
        <v>3158</v>
      </c>
      <c r="G39" s="0" t="s">
        <v>1611</v>
      </c>
    </row>
    <row customHeight="1" ht="11.25">
      <c r="A40" s="0" t="s">
        <v>14</v>
      </c>
      <c r="B40" s="0" t="s">
        <v>3228</v>
      </c>
      <c r="C40" s="0" t="s">
        <v>3229</v>
      </c>
      <c r="D40" s="0" t="s">
        <v>3228</v>
      </c>
      <c r="E40" s="0" t="s">
        <v>3229</v>
      </c>
      <c r="F40" s="0" t="s">
        <v>3155</v>
      </c>
      <c r="G40" s="0" t="s">
        <v>1616</v>
      </c>
    </row>
    <row customHeight="1" ht="11.25">
      <c r="A41" s="0" t="s">
        <v>14</v>
      </c>
      <c r="B41" s="0" t="s">
        <v>3228</v>
      </c>
      <c r="C41" s="0" t="s">
        <v>3229</v>
      </c>
      <c r="D41" s="0" t="s">
        <v>3234</v>
      </c>
      <c r="E41" s="0" t="s">
        <v>3235</v>
      </c>
      <c r="F41" s="0" t="s">
        <v>3158</v>
      </c>
      <c r="G41" s="0" t="s">
        <v>1620</v>
      </c>
    </row>
    <row customHeight="1" ht="11.25">
      <c r="A42" s="0" t="s">
        <v>14</v>
      </c>
      <c r="B42" s="0" t="s">
        <v>3228</v>
      </c>
      <c r="C42" s="0" t="s">
        <v>3229</v>
      </c>
      <c r="D42" s="0" t="s">
        <v>3236</v>
      </c>
      <c r="E42" s="0" t="s">
        <v>3237</v>
      </c>
      <c r="F42" s="0" t="s">
        <v>3158</v>
      </c>
      <c r="G42" s="0" t="s">
        <v>1623</v>
      </c>
    </row>
    <row customHeight="1" ht="11.25">
      <c r="A43" s="0" t="s">
        <v>14</v>
      </c>
      <c r="B43" s="0" t="s">
        <v>3228</v>
      </c>
      <c r="C43" s="0" t="s">
        <v>3229</v>
      </c>
      <c r="D43" s="0" t="s">
        <v>3238</v>
      </c>
      <c r="E43" s="0" t="s">
        <v>3239</v>
      </c>
      <c r="F43" s="0" t="s">
        <v>3158</v>
      </c>
      <c r="G43" s="0" t="s">
        <v>1630</v>
      </c>
    </row>
    <row customHeight="1" ht="11.25">
      <c r="A44" s="0" t="s">
        <v>14</v>
      </c>
      <c r="B44" s="0" t="s">
        <v>3240</v>
      </c>
      <c r="C44" s="0" t="s">
        <v>3241</v>
      </c>
      <c r="D44" s="0" t="s">
        <v>3242</v>
      </c>
      <c r="E44" s="0" t="s">
        <v>3243</v>
      </c>
      <c r="F44" s="0" t="s">
        <v>3158</v>
      </c>
      <c r="G44" s="0" t="s">
        <v>1639</v>
      </c>
    </row>
    <row customHeight="1" ht="11.25">
      <c r="A45" s="0" t="s">
        <v>14</v>
      </c>
      <c r="B45" s="0" t="s">
        <v>3240</v>
      </c>
      <c r="C45" s="0" t="s">
        <v>3241</v>
      </c>
      <c r="D45" s="0" t="s">
        <v>3240</v>
      </c>
      <c r="E45" s="0" t="s">
        <v>3241</v>
      </c>
      <c r="F45" s="0" t="s">
        <v>3155</v>
      </c>
      <c r="G45" s="0" t="s">
        <v>1644</v>
      </c>
    </row>
    <row customHeight="1" ht="11.25">
      <c r="A46" s="0" t="s">
        <v>14</v>
      </c>
      <c r="B46" s="0" t="s">
        <v>3240</v>
      </c>
      <c r="C46" s="0" t="s">
        <v>3241</v>
      </c>
      <c r="D46" s="0" t="s">
        <v>3244</v>
      </c>
      <c r="E46" s="0" t="s">
        <v>3245</v>
      </c>
      <c r="F46" s="0" t="s">
        <v>3158</v>
      </c>
      <c r="G46" s="0" t="s">
        <v>1648</v>
      </c>
    </row>
    <row customHeight="1" ht="11.25">
      <c r="A47" s="0" t="s">
        <v>14</v>
      </c>
      <c r="B47" s="0" t="s">
        <v>3240</v>
      </c>
      <c r="C47" s="0" t="s">
        <v>3241</v>
      </c>
      <c r="D47" s="0" t="s">
        <v>3246</v>
      </c>
      <c r="E47" s="0" t="s">
        <v>3247</v>
      </c>
      <c r="F47" s="0" t="s">
        <v>3158</v>
      </c>
      <c r="G47" s="0" t="s">
        <v>1654</v>
      </c>
    </row>
    <row customHeight="1" ht="11.25">
      <c r="A48" s="0" t="s">
        <v>14</v>
      </c>
      <c r="B48" s="0" t="s">
        <v>3240</v>
      </c>
      <c r="C48" s="0" t="s">
        <v>3241</v>
      </c>
      <c r="D48" s="0" t="s">
        <v>3248</v>
      </c>
      <c r="E48" s="0" t="s">
        <v>3249</v>
      </c>
      <c r="F48" s="0" t="s">
        <v>3158</v>
      </c>
      <c r="G48" s="0" t="s">
        <v>1659</v>
      </c>
    </row>
    <row customHeight="1" ht="11.25">
      <c r="A49" s="0" t="s">
        <v>14</v>
      </c>
      <c r="B49" s="0" t="s">
        <v>3240</v>
      </c>
      <c r="C49" s="0" t="s">
        <v>3241</v>
      </c>
      <c r="D49" s="0" t="s">
        <v>3250</v>
      </c>
      <c r="E49" s="0" t="s">
        <v>3251</v>
      </c>
      <c r="F49" s="0" t="s">
        <v>3158</v>
      </c>
      <c r="G49" s="0" t="s">
        <v>1662</v>
      </c>
    </row>
    <row customHeight="1" ht="11.25">
      <c r="A50" s="0" t="s">
        <v>14</v>
      </c>
      <c r="B50" s="0" t="s">
        <v>3240</v>
      </c>
      <c r="C50" s="0" t="s">
        <v>3241</v>
      </c>
      <c r="D50" s="0" t="s">
        <v>3252</v>
      </c>
      <c r="E50" s="0" t="s">
        <v>3253</v>
      </c>
      <c r="F50" s="0" t="s">
        <v>3158</v>
      </c>
      <c r="G50" s="0" t="s">
        <v>1666</v>
      </c>
    </row>
    <row customHeight="1" ht="11.25">
      <c r="A51" s="0" t="s">
        <v>14</v>
      </c>
      <c r="B51" s="0" t="s">
        <v>3240</v>
      </c>
      <c r="C51" s="0" t="s">
        <v>3241</v>
      </c>
      <c r="D51" s="0" t="s">
        <v>3254</v>
      </c>
      <c r="E51" s="0" t="s">
        <v>3255</v>
      </c>
      <c r="F51" s="0" t="s">
        <v>3158</v>
      </c>
      <c r="G51" s="0" t="s">
        <v>1670</v>
      </c>
    </row>
    <row customHeight="1" ht="11.25">
      <c r="A52" s="0" t="s">
        <v>14</v>
      </c>
      <c r="B52" s="0" t="s">
        <v>3240</v>
      </c>
      <c r="C52" s="0" t="s">
        <v>3241</v>
      </c>
      <c r="D52" s="0" t="s">
        <v>3256</v>
      </c>
      <c r="E52" s="0" t="s">
        <v>3257</v>
      </c>
      <c r="F52" s="0" t="s">
        <v>3158</v>
      </c>
      <c r="G52" s="0" t="s">
        <v>1674</v>
      </c>
    </row>
    <row customHeight="1" ht="11.25">
      <c r="A53" s="0" t="s">
        <v>14</v>
      </c>
      <c r="B53" s="0" t="s">
        <v>3240</v>
      </c>
      <c r="C53" s="0" t="s">
        <v>3241</v>
      </c>
      <c r="D53" s="0" t="s">
        <v>3258</v>
      </c>
      <c r="E53" s="0" t="s">
        <v>3259</v>
      </c>
      <c r="F53" s="0" t="s">
        <v>3158</v>
      </c>
      <c r="G53" s="0" t="s">
        <v>1676</v>
      </c>
    </row>
    <row customHeight="1" ht="11.25">
      <c r="A54" s="0" t="s">
        <v>14</v>
      </c>
      <c r="B54" s="0" t="s">
        <v>3240</v>
      </c>
      <c r="C54" s="0" t="s">
        <v>3241</v>
      </c>
      <c r="D54" s="0" t="s">
        <v>3260</v>
      </c>
      <c r="E54" s="0" t="s">
        <v>3261</v>
      </c>
      <c r="F54" s="0" t="s">
        <v>3158</v>
      </c>
      <c r="G54" s="0" t="s">
        <v>1679</v>
      </c>
    </row>
    <row customHeight="1" ht="11.25">
      <c r="A55" s="0" t="s">
        <v>14</v>
      </c>
      <c r="B55" s="0" t="s">
        <v>3240</v>
      </c>
      <c r="C55" s="0" t="s">
        <v>3241</v>
      </c>
      <c r="D55" s="0" t="s">
        <v>3262</v>
      </c>
      <c r="E55" s="0" t="s">
        <v>3263</v>
      </c>
      <c r="F55" s="0" t="s">
        <v>3158</v>
      </c>
      <c r="G55" s="0" t="s">
        <v>1683</v>
      </c>
    </row>
    <row customHeight="1" ht="11.25">
      <c r="A56" s="0" t="s">
        <v>14</v>
      </c>
      <c r="B56" s="0" t="s">
        <v>3240</v>
      </c>
      <c r="C56" s="0" t="s">
        <v>3241</v>
      </c>
      <c r="D56" s="0" t="s">
        <v>3264</v>
      </c>
      <c r="E56" s="0" t="s">
        <v>3265</v>
      </c>
      <c r="F56" s="0" t="s">
        <v>3158</v>
      </c>
      <c r="G56" s="0" t="s">
        <v>1686</v>
      </c>
    </row>
    <row customHeight="1" ht="11.25">
      <c r="A57" s="0" t="s">
        <v>14</v>
      </c>
      <c r="B57" s="0" t="s">
        <v>3266</v>
      </c>
      <c r="C57" s="0" t="s">
        <v>3267</v>
      </c>
      <c r="D57" s="0" t="s">
        <v>3268</v>
      </c>
      <c r="E57" s="0" t="s">
        <v>3269</v>
      </c>
      <c r="F57" s="0" t="s">
        <v>3158</v>
      </c>
      <c r="G57" s="0" t="s">
        <v>1689</v>
      </c>
    </row>
    <row customHeight="1" ht="11.25">
      <c r="A58" s="0" t="s">
        <v>14</v>
      </c>
      <c r="B58" s="0" t="s">
        <v>3266</v>
      </c>
      <c r="C58" s="0" t="s">
        <v>3267</v>
      </c>
      <c r="D58" s="0" t="s">
        <v>3266</v>
      </c>
      <c r="E58" s="0" t="s">
        <v>3267</v>
      </c>
      <c r="F58" s="0" t="s">
        <v>3155</v>
      </c>
      <c r="G58" s="0" t="s">
        <v>1692</v>
      </c>
    </row>
    <row customHeight="1" ht="11.25">
      <c r="A59" s="0" t="s">
        <v>14</v>
      </c>
      <c r="B59" s="0" t="s">
        <v>3266</v>
      </c>
      <c r="C59" s="0" t="s">
        <v>3267</v>
      </c>
      <c r="D59" s="0" t="s">
        <v>3270</v>
      </c>
      <c r="E59" s="0" t="s">
        <v>3271</v>
      </c>
      <c r="F59" s="0" t="s">
        <v>3158</v>
      </c>
      <c r="G59" s="0" t="s">
        <v>1696</v>
      </c>
    </row>
    <row customHeight="1" ht="11.25">
      <c r="A60" s="0" t="s">
        <v>14</v>
      </c>
      <c r="B60" s="0" t="s">
        <v>3266</v>
      </c>
      <c r="C60" s="0" t="s">
        <v>3267</v>
      </c>
      <c r="D60" s="0" t="s">
        <v>3272</v>
      </c>
      <c r="E60" s="0" t="s">
        <v>3273</v>
      </c>
      <c r="F60" s="0" t="s">
        <v>3158</v>
      </c>
      <c r="G60" s="0" t="s">
        <v>1699</v>
      </c>
    </row>
    <row customHeight="1" ht="11.25">
      <c r="A61" s="0" t="s">
        <v>14</v>
      </c>
      <c r="B61" s="0" t="s">
        <v>3266</v>
      </c>
      <c r="C61" s="0" t="s">
        <v>3267</v>
      </c>
      <c r="D61" s="0" t="s">
        <v>3274</v>
      </c>
      <c r="E61" s="0" t="s">
        <v>3275</v>
      </c>
      <c r="F61" s="0" t="s">
        <v>3158</v>
      </c>
      <c r="G61" s="0" t="s">
        <v>3276</v>
      </c>
    </row>
    <row customHeight="1" ht="11.25">
      <c r="A62" s="0" t="s">
        <v>14</v>
      </c>
      <c r="B62" s="0" t="s">
        <v>3266</v>
      </c>
      <c r="C62" s="0" t="s">
        <v>3267</v>
      </c>
      <c r="D62" s="0" t="s">
        <v>3277</v>
      </c>
      <c r="E62" s="0" t="s">
        <v>3278</v>
      </c>
      <c r="F62" s="0" t="s">
        <v>3158</v>
      </c>
      <c r="G62" s="0" t="s">
        <v>3279</v>
      </c>
    </row>
    <row customHeight="1" ht="11.25">
      <c r="A63" s="0" t="s">
        <v>14</v>
      </c>
      <c r="B63" s="0" t="s">
        <v>3266</v>
      </c>
      <c r="C63" s="0" t="s">
        <v>3267</v>
      </c>
      <c r="D63" s="0" t="s">
        <v>3280</v>
      </c>
      <c r="E63" s="0" t="s">
        <v>3281</v>
      </c>
      <c r="F63" s="0" t="s">
        <v>3158</v>
      </c>
      <c r="G63" s="0" t="s">
        <v>3282</v>
      </c>
    </row>
    <row customHeight="1" ht="11.25">
      <c r="A64" s="0" t="s">
        <v>14</v>
      </c>
      <c r="B64" s="0" t="s">
        <v>3266</v>
      </c>
      <c r="C64" s="0" t="s">
        <v>3267</v>
      </c>
      <c r="D64" s="0" t="s">
        <v>3283</v>
      </c>
      <c r="E64" s="0" t="s">
        <v>3284</v>
      </c>
      <c r="F64" s="0" t="s">
        <v>3158</v>
      </c>
      <c r="G64" s="0" t="s">
        <v>3285</v>
      </c>
    </row>
    <row customHeight="1" ht="11.25">
      <c r="A65" s="0" t="s">
        <v>14</v>
      </c>
      <c r="B65" s="0" t="s">
        <v>3266</v>
      </c>
      <c r="C65" s="0" t="s">
        <v>3267</v>
      </c>
      <c r="D65" s="0" t="s">
        <v>3286</v>
      </c>
      <c r="E65" s="0" t="s">
        <v>3287</v>
      </c>
      <c r="F65" s="0" t="s">
        <v>3158</v>
      </c>
      <c r="G65" s="0" t="s">
        <v>3288</v>
      </c>
    </row>
    <row customHeight="1" ht="11.25">
      <c r="A66" s="0" t="s">
        <v>14</v>
      </c>
      <c r="B66" s="0" t="s">
        <v>3289</v>
      </c>
      <c r="C66" s="0" t="s">
        <v>3290</v>
      </c>
      <c r="D66" s="0" t="s">
        <v>3291</v>
      </c>
      <c r="E66" s="0" t="s">
        <v>3292</v>
      </c>
      <c r="F66" s="0" t="s">
        <v>3158</v>
      </c>
      <c r="G66" s="0" t="s">
        <v>3293</v>
      </c>
    </row>
    <row customHeight="1" ht="11.25">
      <c r="A67" s="0" t="s">
        <v>14</v>
      </c>
      <c r="B67" s="0" t="s">
        <v>3289</v>
      </c>
      <c r="C67" s="0" t="s">
        <v>3290</v>
      </c>
      <c r="D67" s="0" t="s">
        <v>3294</v>
      </c>
      <c r="E67" s="0" t="s">
        <v>3295</v>
      </c>
      <c r="F67" s="0" t="s">
        <v>3158</v>
      </c>
      <c r="G67" s="0" t="s">
        <v>1920</v>
      </c>
    </row>
    <row customHeight="1" ht="11.25">
      <c r="A68" s="0" t="s">
        <v>14</v>
      </c>
      <c r="B68" s="0" t="s">
        <v>3289</v>
      </c>
      <c r="C68" s="0" t="s">
        <v>3290</v>
      </c>
      <c r="D68" s="0" t="s">
        <v>3289</v>
      </c>
      <c r="E68" s="0" t="s">
        <v>3290</v>
      </c>
      <c r="F68" s="0" t="s">
        <v>3155</v>
      </c>
      <c r="G68" s="0" t="s">
        <v>3296</v>
      </c>
    </row>
    <row customHeight="1" ht="11.25">
      <c r="A69" s="0" t="s">
        <v>14</v>
      </c>
      <c r="B69" s="0" t="s">
        <v>3289</v>
      </c>
      <c r="C69" s="0" t="s">
        <v>3290</v>
      </c>
      <c r="D69" s="0" t="s">
        <v>3297</v>
      </c>
      <c r="E69" s="0" t="s">
        <v>3298</v>
      </c>
      <c r="F69" s="0" t="s">
        <v>3173</v>
      </c>
      <c r="G69" s="0" t="s">
        <v>2131</v>
      </c>
    </row>
    <row customHeight="1" ht="11.25">
      <c r="A70" s="0" t="s">
        <v>14</v>
      </c>
      <c r="B70" s="0" t="s">
        <v>3289</v>
      </c>
      <c r="C70" s="0" t="s">
        <v>3290</v>
      </c>
      <c r="D70" s="0" t="s">
        <v>3299</v>
      </c>
      <c r="E70" s="0" t="s">
        <v>3300</v>
      </c>
      <c r="F70" s="0" t="s">
        <v>3158</v>
      </c>
      <c r="G70" s="0" t="s">
        <v>3301</v>
      </c>
    </row>
    <row customHeight="1" ht="11.25">
      <c r="A71" s="0" t="s">
        <v>14</v>
      </c>
      <c r="B71" s="0" t="s">
        <v>3289</v>
      </c>
      <c r="C71" s="0" t="s">
        <v>3290</v>
      </c>
      <c r="D71" s="0" t="s">
        <v>3302</v>
      </c>
      <c r="E71" s="0" t="s">
        <v>3303</v>
      </c>
      <c r="F71" s="0" t="s">
        <v>3158</v>
      </c>
      <c r="G71" s="0" t="s">
        <v>3304</v>
      </c>
    </row>
    <row customHeight="1" ht="11.25">
      <c r="A72" s="0" t="s">
        <v>14</v>
      </c>
      <c r="B72" s="0" t="s">
        <v>3289</v>
      </c>
      <c r="C72" s="0" t="s">
        <v>3290</v>
      </c>
      <c r="D72" s="0" t="s">
        <v>3305</v>
      </c>
      <c r="E72" s="0" t="s">
        <v>3306</v>
      </c>
      <c r="F72" s="0" t="s">
        <v>3158</v>
      </c>
      <c r="G72" s="0" t="s">
        <v>3307</v>
      </c>
    </row>
    <row customHeight="1" ht="11.25">
      <c r="A73" s="0" t="s">
        <v>14</v>
      </c>
      <c r="B73" s="0" t="s">
        <v>3289</v>
      </c>
      <c r="C73" s="0" t="s">
        <v>3290</v>
      </c>
      <c r="D73" s="0" t="s">
        <v>3308</v>
      </c>
      <c r="E73" s="0" t="s">
        <v>3309</v>
      </c>
      <c r="F73" s="0" t="s">
        <v>3158</v>
      </c>
      <c r="G73" s="0" t="s">
        <v>3310</v>
      </c>
    </row>
    <row customHeight="1" ht="11.25">
      <c r="A74" s="0" t="s">
        <v>14</v>
      </c>
      <c r="B74" s="0" t="s">
        <v>3289</v>
      </c>
      <c r="C74" s="0" t="s">
        <v>3290</v>
      </c>
      <c r="D74" s="0" t="s">
        <v>3311</v>
      </c>
      <c r="E74" s="0" t="s">
        <v>3312</v>
      </c>
      <c r="F74" s="0" t="s">
        <v>3158</v>
      </c>
      <c r="G74" s="0" t="s">
        <v>3313</v>
      </c>
    </row>
    <row customHeight="1" ht="11.25">
      <c r="A75" s="0" t="s">
        <v>14</v>
      </c>
      <c r="B75" s="0" t="s">
        <v>3289</v>
      </c>
      <c r="C75" s="0" t="s">
        <v>3290</v>
      </c>
      <c r="D75" s="0" t="s">
        <v>3314</v>
      </c>
      <c r="E75" s="0" t="s">
        <v>3315</v>
      </c>
      <c r="F75" s="0" t="s">
        <v>3158</v>
      </c>
      <c r="G75" s="0" t="s">
        <v>3316</v>
      </c>
    </row>
    <row customHeight="1" ht="11.25">
      <c r="A76" s="0" t="s">
        <v>14</v>
      </c>
      <c r="B76" s="0" t="s">
        <v>3317</v>
      </c>
      <c r="C76" s="0" t="s">
        <v>3318</v>
      </c>
      <c r="D76" s="0" t="s">
        <v>3319</v>
      </c>
      <c r="E76" s="0" t="s">
        <v>3320</v>
      </c>
      <c r="F76" s="0" t="s">
        <v>3158</v>
      </c>
      <c r="G76" s="0" t="s">
        <v>3321</v>
      </c>
    </row>
    <row customHeight="1" ht="11.25">
      <c r="A77" s="0" t="s">
        <v>14</v>
      </c>
      <c r="B77" s="0" t="s">
        <v>3317</v>
      </c>
      <c r="C77" s="0" t="s">
        <v>3318</v>
      </c>
      <c r="D77" s="0" t="s">
        <v>3322</v>
      </c>
      <c r="E77" s="0" t="s">
        <v>3323</v>
      </c>
      <c r="F77" s="0" t="s">
        <v>3158</v>
      </c>
      <c r="G77" s="0" t="s">
        <v>3324</v>
      </c>
    </row>
    <row customHeight="1" ht="11.25">
      <c r="A78" s="0" t="s">
        <v>14</v>
      </c>
      <c r="B78" s="0" t="s">
        <v>3317</v>
      </c>
      <c r="C78" s="0" t="s">
        <v>3318</v>
      </c>
      <c r="D78" s="0" t="s">
        <v>3325</v>
      </c>
      <c r="E78" s="0" t="s">
        <v>3326</v>
      </c>
      <c r="F78" s="0" t="s">
        <v>3158</v>
      </c>
      <c r="G78" s="0" t="s">
        <v>3327</v>
      </c>
    </row>
    <row customHeight="1" ht="11.25">
      <c r="A79" s="0" t="s">
        <v>14</v>
      </c>
      <c r="B79" s="0" t="s">
        <v>3317</v>
      </c>
      <c r="C79" s="0" t="s">
        <v>3318</v>
      </c>
      <c r="D79" s="0" t="s">
        <v>3317</v>
      </c>
      <c r="E79" s="0" t="s">
        <v>3318</v>
      </c>
      <c r="F79" s="0" t="s">
        <v>3155</v>
      </c>
      <c r="G79" s="0" t="s">
        <v>3328</v>
      </c>
    </row>
    <row customHeight="1" ht="11.25">
      <c r="A80" s="0" t="s">
        <v>14</v>
      </c>
      <c r="B80" s="0" t="s">
        <v>3317</v>
      </c>
      <c r="C80" s="0" t="s">
        <v>3318</v>
      </c>
      <c r="D80" s="0" t="s">
        <v>3329</v>
      </c>
      <c r="E80" s="0" t="s">
        <v>3330</v>
      </c>
      <c r="F80" s="0" t="s">
        <v>3158</v>
      </c>
      <c r="G80" s="0" t="s">
        <v>3331</v>
      </c>
    </row>
    <row customHeight="1" ht="11.25">
      <c r="A81" s="0" t="s">
        <v>14</v>
      </c>
      <c r="B81" s="0" t="s">
        <v>3317</v>
      </c>
      <c r="C81" s="0" t="s">
        <v>3318</v>
      </c>
      <c r="D81" s="0" t="s">
        <v>3332</v>
      </c>
      <c r="E81" s="0" t="s">
        <v>3333</v>
      </c>
      <c r="F81" s="0" t="s">
        <v>3158</v>
      </c>
      <c r="G81" s="0" t="s">
        <v>3334</v>
      </c>
    </row>
    <row customHeight="1" ht="11.25">
      <c r="A82" s="0" t="s">
        <v>14</v>
      </c>
      <c r="B82" s="0" t="s">
        <v>3317</v>
      </c>
      <c r="C82" s="0" t="s">
        <v>3318</v>
      </c>
      <c r="D82" s="0" t="s">
        <v>3335</v>
      </c>
      <c r="E82" s="0" t="s">
        <v>3336</v>
      </c>
      <c r="F82" s="0" t="s">
        <v>3158</v>
      </c>
      <c r="G82" s="0" t="s">
        <v>3337</v>
      </c>
    </row>
    <row customHeight="1" ht="11.25">
      <c r="A83" s="0" t="s">
        <v>14</v>
      </c>
      <c r="B83" s="0" t="s">
        <v>3317</v>
      </c>
      <c r="C83" s="0" t="s">
        <v>3318</v>
      </c>
      <c r="D83" s="0" t="s">
        <v>3338</v>
      </c>
      <c r="E83" s="0" t="s">
        <v>3339</v>
      </c>
      <c r="F83" s="0" t="s">
        <v>3158</v>
      </c>
      <c r="G83" s="0" t="s">
        <v>3340</v>
      </c>
    </row>
    <row customHeight="1" ht="11.25">
      <c r="A84" s="0" t="s">
        <v>14</v>
      </c>
      <c r="B84" s="0" t="s">
        <v>3341</v>
      </c>
      <c r="C84" s="0" t="s">
        <v>3342</v>
      </c>
      <c r="D84" s="0" t="s">
        <v>3343</v>
      </c>
      <c r="E84" s="0" t="s">
        <v>3344</v>
      </c>
      <c r="F84" s="0" t="s">
        <v>3158</v>
      </c>
      <c r="G84" s="0" t="s">
        <v>3345</v>
      </c>
    </row>
    <row customHeight="1" ht="11.25">
      <c r="A85" s="0" t="s">
        <v>14</v>
      </c>
      <c r="B85" s="0" t="s">
        <v>3341</v>
      </c>
      <c r="C85" s="0" t="s">
        <v>3342</v>
      </c>
      <c r="D85" s="0" t="s">
        <v>3341</v>
      </c>
      <c r="E85" s="0" t="s">
        <v>3342</v>
      </c>
      <c r="F85" s="0" t="s">
        <v>3155</v>
      </c>
      <c r="G85" s="0" t="s">
        <v>3346</v>
      </c>
    </row>
    <row customHeight="1" ht="11.25">
      <c r="A86" s="0" t="s">
        <v>14</v>
      </c>
      <c r="B86" s="0" t="s">
        <v>3341</v>
      </c>
      <c r="C86" s="0" t="s">
        <v>3342</v>
      </c>
      <c r="D86" s="0" t="s">
        <v>3347</v>
      </c>
      <c r="E86" s="0" t="s">
        <v>3348</v>
      </c>
      <c r="F86" s="0" t="s">
        <v>3158</v>
      </c>
      <c r="G86" s="0" t="s">
        <v>3349</v>
      </c>
    </row>
    <row customHeight="1" ht="11.25">
      <c r="A87" s="0" t="s">
        <v>14</v>
      </c>
      <c r="B87" s="0" t="s">
        <v>3341</v>
      </c>
      <c r="C87" s="0" t="s">
        <v>3342</v>
      </c>
      <c r="D87" s="0" t="s">
        <v>3350</v>
      </c>
      <c r="E87" s="0" t="s">
        <v>3351</v>
      </c>
      <c r="F87" s="0" t="s">
        <v>3158</v>
      </c>
      <c r="G87" s="0" t="s">
        <v>3352</v>
      </c>
    </row>
    <row customHeight="1" ht="11.25">
      <c r="A88" s="0" t="s">
        <v>14</v>
      </c>
      <c r="B88" s="0" t="s">
        <v>3341</v>
      </c>
      <c r="C88" s="0" t="s">
        <v>3342</v>
      </c>
      <c r="D88" s="0" t="s">
        <v>3353</v>
      </c>
      <c r="E88" s="0" t="s">
        <v>3354</v>
      </c>
      <c r="F88" s="0" t="s">
        <v>3158</v>
      </c>
      <c r="G88" s="0" t="s">
        <v>3355</v>
      </c>
    </row>
    <row customHeight="1" ht="11.25">
      <c r="A89" s="0" t="s">
        <v>14</v>
      </c>
      <c r="B89" s="0" t="s">
        <v>3341</v>
      </c>
      <c r="C89" s="0" t="s">
        <v>3342</v>
      </c>
      <c r="D89" s="0" t="s">
        <v>3356</v>
      </c>
      <c r="E89" s="0" t="s">
        <v>3357</v>
      </c>
      <c r="F89" s="0" t="s">
        <v>3158</v>
      </c>
      <c r="G89" s="0" t="s">
        <v>3358</v>
      </c>
    </row>
    <row customHeight="1" ht="11.25">
      <c r="A90" s="0" t="s">
        <v>14</v>
      </c>
      <c r="B90" s="0" t="s">
        <v>3359</v>
      </c>
      <c r="C90" s="0" t="s">
        <v>3360</v>
      </c>
      <c r="D90" s="0" t="s">
        <v>3361</v>
      </c>
      <c r="E90" s="0" t="s">
        <v>3362</v>
      </c>
      <c r="F90" s="0" t="s">
        <v>3158</v>
      </c>
      <c r="G90" s="0" t="s">
        <v>3363</v>
      </c>
    </row>
    <row customHeight="1" ht="11.25">
      <c r="A91" s="0" t="s">
        <v>14</v>
      </c>
      <c r="B91" s="0" t="s">
        <v>3359</v>
      </c>
      <c r="C91" s="0" t="s">
        <v>3360</v>
      </c>
      <c r="D91" s="0" t="s">
        <v>3364</v>
      </c>
      <c r="E91" s="0" t="s">
        <v>3365</v>
      </c>
      <c r="F91" s="0" t="s">
        <v>3158</v>
      </c>
      <c r="G91" s="0" t="s">
        <v>3366</v>
      </c>
    </row>
    <row customHeight="1" ht="11.25">
      <c r="A92" s="0" t="s">
        <v>14</v>
      </c>
      <c r="B92" s="0" t="s">
        <v>3359</v>
      </c>
      <c r="C92" s="0" t="s">
        <v>3360</v>
      </c>
      <c r="D92" s="0" t="s">
        <v>3367</v>
      </c>
      <c r="E92" s="0" t="s">
        <v>3368</v>
      </c>
      <c r="F92" s="0" t="s">
        <v>3158</v>
      </c>
      <c r="G92" s="0" t="s">
        <v>3369</v>
      </c>
    </row>
    <row customHeight="1" ht="11.25">
      <c r="A93" s="0" t="s">
        <v>14</v>
      </c>
      <c r="B93" s="0" t="s">
        <v>3359</v>
      </c>
      <c r="C93" s="0" t="s">
        <v>3360</v>
      </c>
      <c r="D93" s="0" t="s">
        <v>3359</v>
      </c>
      <c r="E93" s="0" t="s">
        <v>3360</v>
      </c>
      <c r="F93" s="0" t="s">
        <v>3155</v>
      </c>
      <c r="G93" s="0" t="s">
        <v>3370</v>
      </c>
    </row>
    <row customHeight="1" ht="11.25">
      <c r="A94" s="0" t="s">
        <v>14</v>
      </c>
      <c r="B94" s="0" t="s">
        <v>3359</v>
      </c>
      <c r="C94" s="0" t="s">
        <v>3360</v>
      </c>
      <c r="D94" s="0" t="s">
        <v>3371</v>
      </c>
      <c r="E94" s="0" t="s">
        <v>3372</v>
      </c>
      <c r="F94" s="0" t="s">
        <v>3158</v>
      </c>
      <c r="G94" s="0" t="s">
        <v>3373</v>
      </c>
    </row>
    <row customHeight="1" ht="11.25">
      <c r="A95" s="0" t="s">
        <v>14</v>
      </c>
      <c r="B95" s="0" t="s">
        <v>3359</v>
      </c>
      <c r="C95" s="0" t="s">
        <v>3360</v>
      </c>
      <c r="D95" s="0" t="s">
        <v>3374</v>
      </c>
      <c r="E95" s="0" t="s">
        <v>3375</v>
      </c>
      <c r="F95" s="0" t="s">
        <v>3158</v>
      </c>
      <c r="G95" s="0" t="s">
        <v>3376</v>
      </c>
    </row>
    <row customHeight="1" ht="11.25">
      <c r="A96" s="0" t="s">
        <v>14</v>
      </c>
      <c r="B96" s="0" t="s">
        <v>3377</v>
      </c>
      <c r="C96" s="0" t="s">
        <v>3378</v>
      </c>
      <c r="D96" s="0" t="s">
        <v>3379</v>
      </c>
      <c r="E96" s="0" t="s">
        <v>3380</v>
      </c>
      <c r="F96" s="0" t="s">
        <v>3158</v>
      </c>
      <c r="G96" s="0" t="s">
        <v>3381</v>
      </c>
    </row>
    <row customHeight="1" ht="11.25">
      <c r="A97" s="0" t="s">
        <v>14</v>
      </c>
      <c r="B97" s="0" t="s">
        <v>3377</v>
      </c>
      <c r="C97" s="0" t="s">
        <v>3378</v>
      </c>
      <c r="D97" s="0" t="s">
        <v>3382</v>
      </c>
      <c r="E97" s="0" t="s">
        <v>3383</v>
      </c>
      <c r="F97" s="0" t="s">
        <v>3158</v>
      </c>
      <c r="G97" s="0" t="s">
        <v>3384</v>
      </c>
    </row>
    <row customHeight="1" ht="11.25">
      <c r="A98" s="0" t="s">
        <v>14</v>
      </c>
      <c r="B98" s="0" t="s">
        <v>3377</v>
      </c>
      <c r="C98" s="0" t="s">
        <v>3378</v>
      </c>
      <c r="D98" s="0" t="s">
        <v>3385</v>
      </c>
      <c r="E98" s="0" t="s">
        <v>3386</v>
      </c>
      <c r="F98" s="0" t="s">
        <v>3158</v>
      </c>
      <c r="G98" s="0" t="s">
        <v>3387</v>
      </c>
    </row>
    <row customHeight="1" ht="11.25">
      <c r="A99" s="0" t="s">
        <v>14</v>
      </c>
      <c r="B99" s="0" t="s">
        <v>3377</v>
      </c>
      <c r="C99" s="0" t="s">
        <v>3378</v>
      </c>
      <c r="D99" s="0" t="s">
        <v>3377</v>
      </c>
      <c r="E99" s="0" t="s">
        <v>3378</v>
      </c>
      <c r="F99" s="0" t="s">
        <v>3155</v>
      </c>
      <c r="G99" s="0" t="s">
        <v>3388</v>
      </c>
    </row>
    <row customHeight="1" ht="11.25">
      <c r="A100" s="0" t="s">
        <v>14</v>
      </c>
      <c r="B100" s="0" t="s">
        <v>3377</v>
      </c>
      <c r="C100" s="0" t="s">
        <v>3378</v>
      </c>
      <c r="D100" s="0" t="s">
        <v>3389</v>
      </c>
      <c r="E100" s="0" t="s">
        <v>3390</v>
      </c>
      <c r="F100" s="0" t="s">
        <v>3158</v>
      </c>
      <c r="G100" s="0" t="s">
        <v>3391</v>
      </c>
    </row>
    <row customHeight="1" ht="11.25">
      <c r="A101" s="0" t="s">
        <v>14</v>
      </c>
      <c r="B101" s="0" t="s">
        <v>3377</v>
      </c>
      <c r="C101" s="0" t="s">
        <v>3378</v>
      </c>
      <c r="D101" s="0" t="s">
        <v>3392</v>
      </c>
      <c r="E101" s="0" t="s">
        <v>3393</v>
      </c>
      <c r="F101" s="0" t="s">
        <v>3158</v>
      </c>
      <c r="G101" s="0" t="s">
        <v>3394</v>
      </c>
    </row>
    <row customHeight="1" ht="11.25">
      <c r="A102" s="0" t="s">
        <v>14</v>
      </c>
      <c r="B102" s="0" t="s">
        <v>3377</v>
      </c>
      <c r="C102" s="0" t="s">
        <v>3378</v>
      </c>
      <c r="D102" s="0" t="s">
        <v>3395</v>
      </c>
      <c r="E102" s="0" t="s">
        <v>3396</v>
      </c>
      <c r="F102" s="0" t="s">
        <v>3158</v>
      </c>
      <c r="G102" s="0" t="s">
        <v>3397</v>
      </c>
    </row>
    <row customHeight="1" ht="11.25">
      <c r="A103" s="0" t="s">
        <v>14</v>
      </c>
      <c r="B103" s="0" t="s">
        <v>3398</v>
      </c>
      <c r="C103" s="0" t="s">
        <v>3399</v>
      </c>
      <c r="D103" s="0" t="s">
        <v>3400</v>
      </c>
      <c r="E103" s="0" t="s">
        <v>3401</v>
      </c>
      <c r="F103" s="0" t="s">
        <v>3158</v>
      </c>
      <c r="G103" s="0" t="s">
        <v>3402</v>
      </c>
    </row>
    <row customHeight="1" ht="11.25">
      <c r="A104" s="0" t="s">
        <v>14</v>
      </c>
      <c r="B104" s="0" t="s">
        <v>3398</v>
      </c>
      <c r="C104" s="0" t="s">
        <v>3399</v>
      </c>
      <c r="D104" s="0" t="s">
        <v>3403</v>
      </c>
      <c r="E104" s="0" t="s">
        <v>3404</v>
      </c>
      <c r="F104" s="0" t="s">
        <v>3158</v>
      </c>
      <c r="G104" s="0" t="s">
        <v>3405</v>
      </c>
    </row>
    <row customHeight="1" ht="11.25">
      <c r="A105" s="0" t="s">
        <v>14</v>
      </c>
      <c r="B105" s="0" t="s">
        <v>3398</v>
      </c>
      <c r="C105" s="0" t="s">
        <v>3399</v>
      </c>
      <c r="D105" s="0" t="s">
        <v>3398</v>
      </c>
      <c r="E105" s="0" t="s">
        <v>3399</v>
      </c>
      <c r="F105" s="0" t="s">
        <v>3155</v>
      </c>
      <c r="G105" s="0" t="s">
        <v>3406</v>
      </c>
    </row>
    <row customHeight="1" ht="11.25">
      <c r="A106" s="0" t="s">
        <v>14</v>
      </c>
      <c r="B106" s="0" t="s">
        <v>3398</v>
      </c>
      <c r="C106" s="0" t="s">
        <v>3399</v>
      </c>
      <c r="D106" s="0" t="s">
        <v>3407</v>
      </c>
      <c r="E106" s="0" t="s">
        <v>3408</v>
      </c>
      <c r="F106" s="0" t="s">
        <v>3158</v>
      </c>
      <c r="G106" s="0" t="s">
        <v>3409</v>
      </c>
    </row>
    <row customHeight="1" ht="11.25">
      <c r="A107" s="0" t="s">
        <v>14</v>
      </c>
      <c r="B107" s="0" t="s">
        <v>3398</v>
      </c>
      <c r="C107" s="0" t="s">
        <v>3399</v>
      </c>
      <c r="D107" s="0" t="s">
        <v>3410</v>
      </c>
      <c r="E107" s="0" t="s">
        <v>3411</v>
      </c>
      <c r="F107" s="0" t="s">
        <v>3158</v>
      </c>
      <c r="G107" s="0" t="s">
        <v>3412</v>
      </c>
    </row>
    <row customHeight="1" ht="11.25">
      <c r="A108" s="0" t="s">
        <v>14</v>
      </c>
      <c r="B108" s="0" t="s">
        <v>3413</v>
      </c>
      <c r="C108" s="0" t="s">
        <v>3414</v>
      </c>
      <c r="D108" s="0" t="s">
        <v>3415</v>
      </c>
      <c r="E108" s="0" t="s">
        <v>3416</v>
      </c>
      <c r="F108" s="0" t="s">
        <v>3158</v>
      </c>
      <c r="G108" s="0" t="s">
        <v>3417</v>
      </c>
    </row>
    <row customHeight="1" ht="11.25">
      <c r="A109" s="0" t="s">
        <v>14</v>
      </c>
      <c r="B109" s="0" t="s">
        <v>3413</v>
      </c>
      <c r="C109" s="0" t="s">
        <v>3414</v>
      </c>
      <c r="D109" s="0" t="s">
        <v>3418</v>
      </c>
      <c r="E109" s="0" t="s">
        <v>3419</v>
      </c>
      <c r="F109" s="0" t="s">
        <v>3158</v>
      </c>
      <c r="G109" s="0" t="s">
        <v>3420</v>
      </c>
    </row>
    <row customHeight="1" ht="11.25">
      <c r="A110" s="0" t="s">
        <v>14</v>
      </c>
      <c r="B110" s="0" t="s">
        <v>3413</v>
      </c>
      <c r="C110" s="0" t="s">
        <v>3414</v>
      </c>
      <c r="D110" s="0" t="s">
        <v>3421</v>
      </c>
      <c r="E110" s="0" t="s">
        <v>3422</v>
      </c>
      <c r="F110" s="0" t="s">
        <v>3158</v>
      </c>
      <c r="G110" s="0" t="s">
        <v>3423</v>
      </c>
    </row>
    <row customHeight="1" ht="11.25">
      <c r="A111" s="0" t="s">
        <v>14</v>
      </c>
      <c r="B111" s="0" t="s">
        <v>3413</v>
      </c>
      <c r="C111" s="0" t="s">
        <v>3414</v>
      </c>
      <c r="D111" s="0" t="s">
        <v>3424</v>
      </c>
      <c r="E111" s="0" t="s">
        <v>3425</v>
      </c>
      <c r="F111" s="0" t="s">
        <v>3158</v>
      </c>
      <c r="G111" s="0" t="s">
        <v>3426</v>
      </c>
    </row>
    <row customHeight="1" ht="11.25">
      <c r="A112" s="0" t="s">
        <v>14</v>
      </c>
      <c r="B112" s="0" t="s">
        <v>3413</v>
      </c>
      <c r="C112" s="0" t="s">
        <v>3414</v>
      </c>
      <c r="D112" s="0" t="s">
        <v>3427</v>
      </c>
      <c r="E112" s="0" t="s">
        <v>3428</v>
      </c>
      <c r="F112" s="0" t="s">
        <v>3158</v>
      </c>
      <c r="G112" s="0" t="s">
        <v>3429</v>
      </c>
    </row>
    <row customHeight="1" ht="11.25">
      <c r="A113" s="0" t="s">
        <v>14</v>
      </c>
      <c r="B113" s="0" t="s">
        <v>3413</v>
      </c>
      <c r="C113" s="0" t="s">
        <v>3414</v>
      </c>
      <c r="D113" s="0" t="s">
        <v>3430</v>
      </c>
      <c r="E113" s="0" t="s">
        <v>3431</v>
      </c>
      <c r="F113" s="0" t="s">
        <v>3158</v>
      </c>
      <c r="G113" s="0" t="s">
        <v>3432</v>
      </c>
    </row>
    <row customHeight="1" ht="11.25">
      <c r="A114" s="0" t="s">
        <v>14</v>
      </c>
      <c r="B114" s="0" t="s">
        <v>3413</v>
      </c>
      <c r="C114" s="0" t="s">
        <v>3414</v>
      </c>
      <c r="D114" s="0" t="s">
        <v>3433</v>
      </c>
      <c r="E114" s="0" t="s">
        <v>3434</v>
      </c>
      <c r="F114" s="0" t="s">
        <v>3158</v>
      </c>
      <c r="G114" s="0" t="s">
        <v>3435</v>
      </c>
    </row>
    <row customHeight="1" ht="11.25">
      <c r="A115" s="0" t="s">
        <v>14</v>
      </c>
      <c r="B115" s="0" t="s">
        <v>3413</v>
      </c>
      <c r="C115" s="0" t="s">
        <v>3414</v>
      </c>
      <c r="D115" s="0" t="s">
        <v>3299</v>
      </c>
      <c r="E115" s="0" t="s">
        <v>3436</v>
      </c>
      <c r="F115" s="0" t="s">
        <v>3158</v>
      </c>
      <c r="G115" s="0" t="s">
        <v>3437</v>
      </c>
    </row>
    <row customHeight="1" ht="11.25">
      <c r="A116" s="0" t="s">
        <v>14</v>
      </c>
      <c r="B116" s="0" t="s">
        <v>3413</v>
      </c>
      <c r="C116" s="0" t="s">
        <v>3414</v>
      </c>
      <c r="D116" s="0" t="s">
        <v>3438</v>
      </c>
      <c r="E116" s="0" t="s">
        <v>3439</v>
      </c>
      <c r="F116" s="0" t="s">
        <v>3158</v>
      </c>
      <c r="G116" s="0" t="s">
        <v>3440</v>
      </c>
    </row>
    <row customHeight="1" ht="11.25">
      <c r="A117" s="0" t="s">
        <v>14</v>
      </c>
      <c r="B117" s="0" t="s">
        <v>3413</v>
      </c>
      <c r="C117" s="0" t="s">
        <v>3414</v>
      </c>
      <c r="D117" s="0" t="s">
        <v>3272</v>
      </c>
      <c r="E117" s="0" t="s">
        <v>3441</v>
      </c>
      <c r="F117" s="0" t="s">
        <v>3158</v>
      </c>
      <c r="G117" s="0" t="s">
        <v>3442</v>
      </c>
    </row>
    <row customHeight="1" ht="11.25">
      <c r="A118" s="0" t="s">
        <v>14</v>
      </c>
      <c r="B118" s="0" t="s">
        <v>3413</v>
      </c>
      <c r="C118" s="0" t="s">
        <v>3414</v>
      </c>
      <c r="D118" s="0" t="s">
        <v>3443</v>
      </c>
      <c r="E118" s="0" t="s">
        <v>3444</v>
      </c>
      <c r="F118" s="0" t="s">
        <v>3158</v>
      </c>
      <c r="G118" s="0" t="s">
        <v>3445</v>
      </c>
    </row>
    <row customHeight="1" ht="11.25">
      <c r="A119" s="0" t="s">
        <v>14</v>
      </c>
      <c r="B119" s="0" t="s">
        <v>3413</v>
      </c>
      <c r="C119" s="0" t="s">
        <v>3414</v>
      </c>
      <c r="D119" s="0" t="s">
        <v>3446</v>
      </c>
      <c r="E119" s="0" t="s">
        <v>3447</v>
      </c>
      <c r="F119" s="0" t="s">
        <v>3158</v>
      </c>
      <c r="G119" s="0" t="s">
        <v>3448</v>
      </c>
    </row>
    <row customHeight="1" ht="11.25">
      <c r="A120" s="0" t="s">
        <v>14</v>
      </c>
      <c r="B120" s="0" t="s">
        <v>3413</v>
      </c>
      <c r="C120" s="0" t="s">
        <v>3414</v>
      </c>
      <c r="D120" s="0" t="s">
        <v>3449</v>
      </c>
      <c r="E120" s="0" t="s">
        <v>3450</v>
      </c>
      <c r="F120" s="0" t="s">
        <v>3158</v>
      </c>
      <c r="G120" s="0" t="s">
        <v>3451</v>
      </c>
    </row>
    <row customHeight="1" ht="11.25">
      <c r="A121" s="0" t="s">
        <v>14</v>
      </c>
      <c r="B121" s="0" t="s">
        <v>3413</v>
      </c>
      <c r="C121" s="0" t="s">
        <v>3414</v>
      </c>
      <c r="D121" s="0" t="s">
        <v>3452</v>
      </c>
      <c r="E121" s="0" t="s">
        <v>3453</v>
      </c>
      <c r="F121" s="0" t="s">
        <v>3158</v>
      </c>
      <c r="G121" s="0" t="s">
        <v>3454</v>
      </c>
    </row>
    <row customHeight="1" ht="11.25">
      <c r="A122" s="0" t="s">
        <v>14</v>
      </c>
      <c r="B122" s="0" t="s">
        <v>3413</v>
      </c>
      <c r="C122" s="0" t="s">
        <v>3414</v>
      </c>
      <c r="D122" s="0" t="s">
        <v>3455</v>
      </c>
      <c r="E122" s="0" t="s">
        <v>3456</v>
      </c>
      <c r="F122" s="0" t="s">
        <v>3158</v>
      </c>
      <c r="G122" s="0" t="s">
        <v>3457</v>
      </c>
    </row>
    <row customHeight="1" ht="11.25">
      <c r="A123" s="0" t="s">
        <v>14</v>
      </c>
      <c r="B123" s="0" t="s">
        <v>3413</v>
      </c>
      <c r="C123" s="0" t="s">
        <v>3414</v>
      </c>
      <c r="D123" s="0" t="s">
        <v>3165</v>
      </c>
      <c r="E123" s="0" t="s">
        <v>3458</v>
      </c>
      <c r="F123" s="0" t="s">
        <v>3158</v>
      </c>
      <c r="G123" s="0" t="s">
        <v>3459</v>
      </c>
    </row>
    <row customHeight="1" ht="11.25">
      <c r="A124" s="0" t="s">
        <v>14</v>
      </c>
      <c r="B124" s="0" t="s">
        <v>3413</v>
      </c>
      <c r="C124" s="0" t="s">
        <v>3414</v>
      </c>
      <c r="D124" s="0" t="s">
        <v>3460</v>
      </c>
      <c r="E124" s="0" t="s">
        <v>3461</v>
      </c>
      <c r="F124" s="0" t="s">
        <v>3158</v>
      </c>
      <c r="G124" s="0" t="s">
        <v>3462</v>
      </c>
    </row>
    <row customHeight="1" ht="11.25">
      <c r="A125" s="0" t="s">
        <v>14</v>
      </c>
      <c r="B125" s="0" t="s">
        <v>3413</v>
      </c>
      <c r="C125" s="0" t="s">
        <v>3414</v>
      </c>
      <c r="D125" s="0" t="s">
        <v>3463</v>
      </c>
      <c r="E125" s="0" t="s">
        <v>3464</v>
      </c>
      <c r="F125" s="0" t="s">
        <v>3158</v>
      </c>
      <c r="G125" s="0" t="s">
        <v>3465</v>
      </c>
    </row>
    <row customHeight="1" ht="11.25">
      <c r="A126" s="0" t="s">
        <v>14</v>
      </c>
      <c r="B126" s="0" t="s">
        <v>3413</v>
      </c>
      <c r="C126" s="0" t="s">
        <v>3414</v>
      </c>
      <c r="D126" s="0" t="s">
        <v>3413</v>
      </c>
      <c r="E126" s="0" t="s">
        <v>3414</v>
      </c>
      <c r="F126" s="0" t="s">
        <v>3155</v>
      </c>
      <c r="G126" s="0" t="s">
        <v>3466</v>
      </c>
    </row>
    <row customHeight="1" ht="11.25">
      <c r="A127" s="0" t="s">
        <v>14</v>
      </c>
      <c r="B127" s="0" t="s">
        <v>3413</v>
      </c>
      <c r="C127" s="0" t="s">
        <v>3414</v>
      </c>
      <c r="D127" s="0" t="s">
        <v>3467</v>
      </c>
      <c r="E127" s="0" t="s">
        <v>3468</v>
      </c>
      <c r="F127" s="0" t="s">
        <v>3158</v>
      </c>
      <c r="G127" s="0" t="s">
        <v>3469</v>
      </c>
    </row>
    <row customHeight="1" ht="11.25">
      <c r="A128" s="0" t="s">
        <v>14</v>
      </c>
      <c r="B128" s="0" t="s">
        <v>3470</v>
      </c>
      <c r="C128" s="0" t="s">
        <v>3471</v>
      </c>
      <c r="D128" s="0" t="s">
        <v>3472</v>
      </c>
      <c r="E128" s="0" t="s">
        <v>3473</v>
      </c>
      <c r="F128" s="0" t="s">
        <v>3158</v>
      </c>
      <c r="G128" s="0" t="s">
        <v>3474</v>
      </c>
    </row>
    <row customHeight="1" ht="11.25">
      <c r="A129" s="0" t="s">
        <v>14</v>
      </c>
      <c r="B129" s="0" t="s">
        <v>3470</v>
      </c>
      <c r="C129" s="0" t="s">
        <v>3471</v>
      </c>
      <c r="D129" s="0" t="s">
        <v>3475</v>
      </c>
      <c r="E129" s="0" t="s">
        <v>3476</v>
      </c>
      <c r="F129" s="0" t="s">
        <v>3158</v>
      </c>
      <c r="G129" s="0" t="s">
        <v>3477</v>
      </c>
    </row>
    <row customHeight="1" ht="11.25">
      <c r="A130" s="0" t="s">
        <v>14</v>
      </c>
      <c r="B130" s="0" t="s">
        <v>3470</v>
      </c>
      <c r="C130" s="0" t="s">
        <v>3471</v>
      </c>
      <c r="D130" s="0" t="s">
        <v>3478</v>
      </c>
      <c r="E130" s="0" t="s">
        <v>3479</v>
      </c>
      <c r="F130" s="0" t="s">
        <v>3158</v>
      </c>
      <c r="G130" s="0" t="s">
        <v>3480</v>
      </c>
    </row>
    <row customHeight="1" ht="11.25">
      <c r="A131" s="0" t="s">
        <v>14</v>
      </c>
      <c r="B131" s="0" t="s">
        <v>3470</v>
      </c>
      <c r="C131" s="0" t="s">
        <v>3471</v>
      </c>
      <c r="D131" s="0" t="s">
        <v>3470</v>
      </c>
      <c r="E131" s="0" t="s">
        <v>3471</v>
      </c>
      <c r="F131" s="0" t="s">
        <v>3155</v>
      </c>
      <c r="G131" s="0" t="s">
        <v>3481</v>
      </c>
    </row>
    <row customHeight="1" ht="11.25">
      <c r="A132" s="0" t="s">
        <v>14</v>
      </c>
      <c r="B132" s="0" t="s">
        <v>3470</v>
      </c>
      <c r="C132" s="0" t="s">
        <v>3471</v>
      </c>
      <c r="D132" s="0" t="s">
        <v>3482</v>
      </c>
      <c r="E132" s="0" t="s">
        <v>3483</v>
      </c>
      <c r="F132" s="0" t="s">
        <v>3158</v>
      </c>
      <c r="G132" s="0" t="s">
        <v>3484</v>
      </c>
    </row>
    <row customHeight="1" ht="11.25">
      <c r="A133" s="0" t="s">
        <v>14</v>
      </c>
      <c r="B133" s="0" t="s">
        <v>3485</v>
      </c>
      <c r="C133" s="0" t="s">
        <v>3486</v>
      </c>
      <c r="D133" s="0" t="s">
        <v>3487</v>
      </c>
      <c r="E133" s="0" t="s">
        <v>3488</v>
      </c>
      <c r="F133" s="0" t="s">
        <v>3158</v>
      </c>
      <c r="G133" s="0" t="s">
        <v>3489</v>
      </c>
    </row>
    <row customHeight="1" ht="11.25">
      <c r="A134" s="0" t="s">
        <v>14</v>
      </c>
      <c r="B134" s="0" t="s">
        <v>3485</v>
      </c>
      <c r="C134" s="0" t="s">
        <v>3486</v>
      </c>
      <c r="D134" s="0" t="s">
        <v>3490</v>
      </c>
      <c r="E134" s="0" t="s">
        <v>3491</v>
      </c>
      <c r="F134" s="0" t="s">
        <v>3158</v>
      </c>
      <c r="G134" s="0" t="s">
        <v>3492</v>
      </c>
    </row>
    <row customHeight="1" ht="11.25">
      <c r="A135" s="0" t="s">
        <v>14</v>
      </c>
      <c r="B135" s="0" t="s">
        <v>3485</v>
      </c>
      <c r="C135" s="0" t="s">
        <v>3486</v>
      </c>
      <c r="D135" s="0" t="s">
        <v>3493</v>
      </c>
      <c r="E135" s="0" t="s">
        <v>3494</v>
      </c>
      <c r="F135" s="0" t="s">
        <v>3158</v>
      </c>
      <c r="G135" s="0" t="s">
        <v>3495</v>
      </c>
    </row>
    <row customHeight="1" ht="11.25">
      <c r="A136" s="0" t="s">
        <v>14</v>
      </c>
      <c r="B136" s="0" t="s">
        <v>3485</v>
      </c>
      <c r="C136" s="0" t="s">
        <v>3486</v>
      </c>
      <c r="D136" s="0" t="s">
        <v>3167</v>
      </c>
      <c r="E136" s="0" t="s">
        <v>3496</v>
      </c>
      <c r="F136" s="0" t="s">
        <v>3158</v>
      </c>
      <c r="G136" s="0" t="s">
        <v>3497</v>
      </c>
    </row>
    <row customHeight="1" ht="11.25">
      <c r="A137" s="0" t="s">
        <v>14</v>
      </c>
      <c r="B137" s="0" t="s">
        <v>3485</v>
      </c>
      <c r="C137" s="0" t="s">
        <v>3486</v>
      </c>
      <c r="D137" s="0" t="s">
        <v>3498</v>
      </c>
      <c r="E137" s="0" t="s">
        <v>3499</v>
      </c>
      <c r="F137" s="0" t="s">
        <v>3158</v>
      </c>
      <c r="G137" s="0" t="s">
        <v>3500</v>
      </c>
    </row>
    <row customHeight="1" ht="11.25">
      <c r="A138" s="0" t="s">
        <v>14</v>
      </c>
      <c r="B138" s="0" t="s">
        <v>3485</v>
      </c>
      <c r="C138" s="0" t="s">
        <v>3486</v>
      </c>
      <c r="D138" s="0" t="s">
        <v>3485</v>
      </c>
      <c r="E138" s="0" t="s">
        <v>3486</v>
      </c>
      <c r="F138" s="0" t="s">
        <v>3155</v>
      </c>
      <c r="G138" s="0" t="s">
        <v>3501</v>
      </c>
    </row>
    <row customHeight="1" ht="11.25">
      <c r="A139" s="0" t="s">
        <v>14</v>
      </c>
      <c r="B139" s="0" t="s">
        <v>3485</v>
      </c>
      <c r="C139" s="0" t="s">
        <v>3486</v>
      </c>
      <c r="D139" s="0" t="s">
        <v>3502</v>
      </c>
      <c r="E139" s="0" t="s">
        <v>3503</v>
      </c>
      <c r="F139" s="0" t="s">
        <v>3158</v>
      </c>
      <c r="G139" s="0"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16A22-75D1-87E8-9404-6A70F2D185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3543</v>
      </c>
      <c r="B1" s="829" t="s">
        <v>3544</v>
      </c>
      <c r="C1" s="829" t="s">
        <v>1168</v>
      </c>
    </row>
    <row customHeight="1" ht="11.25">
      <c r="A2" s="829">
        <v>4189678</v>
      </c>
      <c r="B2" s="829" t="s">
        <v>3545</v>
      </c>
      <c r="C2" s="829" t="s">
        <v>3546</v>
      </c>
    </row>
    <row customHeight="1" ht="11.25">
      <c r="A3" s="829">
        <v>4190415</v>
      </c>
      <c r="B3" s="829" t="s">
        <v>3547</v>
      </c>
      <c r="C3" s="829" t="s">
        <v>3546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C2D0C-021A-38FE-36AD-3ABD678399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3548</v>
      </c>
      <c r="B1" s="143" t="s">
        <v>3549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0A1EE-8804-E7C2-EA6F-B2EDE48F2D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3550</v>
      </c>
      <c r="B1" s="0" t="b">
        <v>1</v>
      </c>
    </row>
    <row customHeight="1" ht="11.25">
      <c r="A2" s="0" t="s">
        <v>3551</v>
      </c>
      <c r="B2" s="0" t="b">
        <v>0</v>
      </c>
    </row>
    <row customHeight="1" ht="11.25">
      <c r="A3" s="0" t="s">
        <v>3552</v>
      </c>
      <c r="B3" s="0" t="b">
        <v>1</v>
      </c>
    </row>
    <row customHeight="1" ht="11.25">
      <c r="A4" s="0" t="s">
        <v>3553</v>
      </c>
      <c r="B4" s="0" t="b">
        <v>0</v>
      </c>
    </row>
    <row customHeight="1" ht="11.25">
      <c r="A5" s="0" t="s">
        <v>3554</v>
      </c>
      <c r="B5" s="0" t="b">
        <v>0</v>
      </c>
    </row>
    <row customHeight="1" ht="11.25">
      <c r="A6" s="0" t="s">
        <v>3555</v>
      </c>
      <c r="B6" s="0" t="b">
        <v>0</v>
      </c>
    </row>
    <row customHeight="1" ht="11.25">
      <c r="A7" s="0" t="s">
        <v>3556</v>
      </c>
      <c r="B7" s="0" t="b">
        <v>0</v>
      </c>
    </row>
    <row customHeight="1" ht="11.25">
      <c r="A8" s="0" t="s">
        <v>3557</v>
      </c>
      <c r="B8" s="0" t="b">
        <v>0</v>
      </c>
    </row>
    <row customHeight="1" ht="11.25">
      <c r="A9" s="0" t="s">
        <v>3558</v>
      </c>
      <c r="B9" s="0" t="b">
        <v>1</v>
      </c>
    </row>
    <row customHeight="1" ht="11.25">
      <c r="A10" s="0" t="s">
        <v>3559</v>
      </c>
      <c r="B10" s="0" t="b">
        <v>0</v>
      </c>
    </row>
    <row customHeight="1" ht="11.25">
      <c r="A11" s="0" t="s">
        <v>3560</v>
      </c>
      <c r="B11" s="0" t="b">
        <v>0</v>
      </c>
    </row>
    <row customHeight="1" ht="11.25">
      <c r="A12" s="0" t="s">
        <v>3561</v>
      </c>
      <c r="B12" s="0" t="b">
        <v>0</v>
      </c>
    </row>
    <row customHeight="1" ht="11.25">
      <c r="A13" s="0" t="s">
        <v>3562</v>
      </c>
      <c r="B13" s="0" t="b">
        <v>0</v>
      </c>
    </row>
    <row customHeight="1" ht="11.25">
      <c r="A14" s="0" t="s">
        <v>3563</v>
      </c>
      <c r="B14" s="0" t="b">
        <v>0</v>
      </c>
    </row>
    <row customHeight="1" ht="11.25">
      <c r="A15" s="0" t="s">
        <v>3564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AFC8C-9188-3DBC-80FC-4A1134D628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3D349-7B53-01EF-91D7-6A4716C6C4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3565</v>
      </c>
      <c r="B1" s="49" t="s">
        <v>3566</v>
      </c>
    </row>
    <row customHeight="1" ht="11.25">
      <c r="A2" s="0" t="s">
        <v>3567</v>
      </c>
      <c r="B2" s="0" t="s">
        <v>3568</v>
      </c>
    </row>
    <row customHeight="1" ht="11.25">
      <c r="A3" s="0" t="s">
        <v>3569</v>
      </c>
      <c r="B3" s="0" t="s">
        <v>3570</v>
      </c>
    </row>
    <row customHeight="1" ht="11.25">
      <c r="A4" s="0" t="s">
        <v>3571</v>
      </c>
      <c r="B4" s="0" t="s">
        <v>3572</v>
      </c>
    </row>
    <row customHeight="1" ht="11.25">
      <c r="A5" s="0" t="s">
        <v>3573</v>
      </c>
      <c r="B5" s="0" t="s">
        <v>3574</v>
      </c>
    </row>
    <row customHeight="1" ht="11.25">
      <c r="A6" s="0" t="s">
        <v>3575</v>
      </c>
      <c r="B6" s="0" t="s">
        <v>3576</v>
      </c>
    </row>
    <row customHeight="1" ht="11.25">
      <c r="A7" s="0" t="s">
        <v>3577</v>
      </c>
      <c r="B7" s="0" t="s">
        <v>3578</v>
      </c>
    </row>
    <row customHeight="1" ht="11.25">
      <c r="A8" s="0" t="s">
        <v>3579</v>
      </c>
      <c r="B8" s="0" t="s">
        <v>3580</v>
      </c>
    </row>
    <row customHeight="1" ht="11.25">
      <c r="A9" s="0" t="s">
        <v>3581</v>
      </c>
      <c r="B9" s="0" t="s">
        <v>3582</v>
      </c>
    </row>
    <row customHeight="1" ht="11.25">
      <c r="A10" s="0" t="s">
        <v>3583</v>
      </c>
      <c r="B10" s="0" t="s">
        <v>3584</v>
      </c>
    </row>
    <row customHeight="1" ht="11.25">
      <c r="A11" s="0" t="s">
        <v>3585</v>
      </c>
      <c r="B11" s="0" t="s">
        <v>3586</v>
      </c>
    </row>
    <row customHeight="1" ht="11.25">
      <c r="A12" s="0" t="s">
        <v>3587</v>
      </c>
      <c r="B12" s="0" t="s">
        <v>3588</v>
      </c>
    </row>
    <row customHeight="1" ht="11.25">
      <c r="A13" s="0" t="s">
        <v>3589</v>
      </c>
      <c r="B13" s="0" t="s">
        <v>3590</v>
      </c>
    </row>
    <row customHeight="1" ht="11.25">
      <c r="A14" s="0" t="s">
        <v>3591</v>
      </c>
      <c r="B14" s="0" t="s">
        <v>3592</v>
      </c>
    </row>
    <row customHeight="1" ht="11.25">
      <c r="A15" s="0" t="s">
        <v>3593</v>
      </c>
      <c r="B15" s="0" t="s">
        <v>3594</v>
      </c>
    </row>
    <row customHeight="1" ht="11.25">
      <c r="A16" s="0" t="s">
        <v>3595</v>
      </c>
      <c r="B16" s="0" t="s">
        <v>3596</v>
      </c>
    </row>
    <row customHeight="1" ht="11.25">
      <c r="A17" s="0" t="s">
        <v>3597</v>
      </c>
      <c r="B17" s="0" t="s">
        <v>3598</v>
      </c>
    </row>
    <row customHeight="1" ht="11.25">
      <c r="A18" s="0" t="s">
        <v>3599</v>
      </c>
      <c r="B18" s="0" t="s">
        <v>3600</v>
      </c>
    </row>
    <row customHeight="1" ht="11.25">
      <c r="A19" s="0" t="s">
        <v>3601</v>
      </c>
      <c r="B19" s="0" t="s">
        <v>3602</v>
      </c>
    </row>
    <row customHeight="1" ht="11.25">
      <c r="A20" s="0" t="s">
        <v>3603</v>
      </c>
      <c r="B20" s="0" t="s">
        <v>3604</v>
      </c>
    </row>
    <row customHeight="1" ht="11.25">
      <c r="A21" s="0" t="s">
        <v>3605</v>
      </c>
      <c r="B21" s="0" t="s">
        <v>3606</v>
      </c>
    </row>
    <row customHeight="1" ht="11.25">
      <c r="A22" s="0" t="s">
        <v>3607</v>
      </c>
      <c r="B22" s="0" t="s">
        <v>3608</v>
      </c>
    </row>
    <row customHeight="1" ht="11.25">
      <c r="A23" s="0" t="s">
        <v>3609</v>
      </c>
      <c r="B23" s="0" t="s">
        <v>3610</v>
      </c>
    </row>
    <row customHeight="1" ht="11.25">
      <c r="A24" s="0" t="s">
        <v>3611</v>
      </c>
      <c r="B24" s="0" t="s">
        <v>3612</v>
      </c>
    </row>
    <row customHeight="1" ht="11.25">
      <c r="A25" s="0" t="s">
        <v>3613</v>
      </c>
      <c r="B25" s="0" t="s">
        <v>3614</v>
      </c>
    </row>
    <row customHeight="1" ht="11.25">
      <c r="A26" s="0" t="s">
        <v>3615</v>
      </c>
      <c r="B26" s="0" t="s">
        <v>3616</v>
      </c>
    </row>
    <row customHeight="1" ht="11.25">
      <c r="A27" s="0" t="s">
        <v>3617</v>
      </c>
      <c r="B27" s="0" t="s">
        <v>3618</v>
      </c>
    </row>
    <row customHeight="1" ht="11.25">
      <c r="A28" s="0" t="s">
        <v>3619</v>
      </c>
      <c r="B28" s="0" t="s">
        <v>3620</v>
      </c>
    </row>
    <row customHeight="1" ht="11.25">
      <c r="A29" s="0" t="s">
        <v>3621</v>
      </c>
      <c r="B29" s="0" t="s">
        <v>3622</v>
      </c>
    </row>
    <row customHeight="1" ht="11.25">
      <c r="A30" s="0" t="s">
        <v>3623</v>
      </c>
      <c r="B30" s="0" t="s">
        <v>3624</v>
      </c>
    </row>
    <row customHeight="1" ht="11.25">
      <c r="A31" s="0" t="s">
        <v>3625</v>
      </c>
      <c r="B31" s="0" t="s">
        <v>3626</v>
      </c>
    </row>
    <row customHeight="1" ht="11.25">
      <c r="A32" s="0" t="s">
        <v>3627</v>
      </c>
      <c r="B32" s="0" t="s">
        <v>3628</v>
      </c>
    </row>
    <row customHeight="1" ht="11.25">
      <c r="A33" s="0" t="s">
        <v>3629</v>
      </c>
      <c r="B33" s="0" t="s">
        <v>3630</v>
      </c>
    </row>
    <row customHeight="1" ht="11.25">
      <c r="A34" s="0" t="s">
        <v>3631</v>
      </c>
      <c r="B34" s="0" t="s">
        <v>3632</v>
      </c>
    </row>
    <row customHeight="1" ht="11.25">
      <c r="A35" s="0" t="s">
        <v>3633</v>
      </c>
      <c r="B35" s="0" t="s">
        <v>3634</v>
      </c>
    </row>
    <row customHeight="1" ht="11.25">
      <c r="A36" s="0" t="s">
        <v>3635</v>
      </c>
      <c r="B36" s="0" t="s">
        <v>3636</v>
      </c>
    </row>
    <row customHeight="1" ht="11.25">
      <c r="A37" s="0" t="s">
        <v>3637</v>
      </c>
      <c r="B37" s="0" t="s">
        <v>3638</v>
      </c>
    </row>
    <row customHeight="1" ht="11.25">
      <c r="A38" s="0" t="s">
        <v>3639</v>
      </c>
      <c r="B38" s="0" t="s">
        <v>3640</v>
      </c>
    </row>
    <row customHeight="1" ht="11.25">
      <c r="A39" s="0" t="s">
        <v>3641</v>
      </c>
      <c r="B39" s="0" t="s">
        <v>3642</v>
      </c>
    </row>
    <row customHeight="1" ht="11.25">
      <c r="A40" s="0" t="s">
        <v>3643</v>
      </c>
      <c r="B40" s="0" t="s">
        <v>3644</v>
      </c>
    </row>
    <row customHeight="1" ht="11.25">
      <c r="A41" s="0" t="s">
        <v>3645</v>
      </c>
      <c r="B41" s="0" t="s">
        <v>3646</v>
      </c>
    </row>
    <row customHeight="1" ht="11.25">
      <c r="A42" s="0" t="s">
        <v>3647</v>
      </c>
      <c r="B42" s="0" t="s">
        <v>3648</v>
      </c>
    </row>
    <row customHeight="1" ht="11.25">
      <c r="A43" s="0" t="s">
        <v>3649</v>
      </c>
      <c r="B43" s="0" t="s">
        <v>3650</v>
      </c>
    </row>
    <row customHeight="1" ht="11.25">
      <c r="A44" s="0" t="s">
        <v>3651</v>
      </c>
      <c r="B44" s="0" t="s">
        <v>3652</v>
      </c>
    </row>
    <row customHeight="1" ht="11.25">
      <c r="A45" s="0" t="s">
        <v>3653</v>
      </c>
      <c r="B45" s="0" t="s">
        <v>3654</v>
      </c>
    </row>
    <row customHeight="1" ht="11.25">
      <c r="A46" s="0" t="s">
        <v>3655</v>
      </c>
      <c r="B46" s="0" t="s">
        <v>3656</v>
      </c>
    </row>
    <row customHeight="1" ht="11.25">
      <c r="A47" s="0" t="s">
        <v>3657</v>
      </c>
      <c r="B47" s="0" t="s">
        <v>3658</v>
      </c>
    </row>
    <row customHeight="1" ht="11.25">
      <c r="A48" s="0" t="s">
        <v>3659</v>
      </c>
      <c r="B48" s="0" t="s">
        <v>3660</v>
      </c>
    </row>
    <row customHeight="1" ht="11.25">
      <c r="A49" s="0" t="s">
        <v>3661</v>
      </c>
      <c r="B49" s="0" t="s">
        <v>3662</v>
      </c>
    </row>
    <row customHeight="1" ht="11.25">
      <c r="A50" s="0" t="s">
        <v>3663</v>
      </c>
      <c r="B50" s="0" t="s">
        <v>3664</v>
      </c>
    </row>
    <row customHeight="1" ht="11.25">
      <c r="A51" s="0" t="s">
        <v>3665</v>
      </c>
      <c r="B51" s="0" t="s">
        <v>3666</v>
      </c>
    </row>
    <row customHeight="1" ht="11.25">
      <c r="A52" s="0" t="s">
        <v>3667</v>
      </c>
      <c r="B52" s="0" t="s">
        <v>3668</v>
      </c>
    </row>
    <row customHeight="1" ht="11.25">
      <c r="A53" s="0" t="s">
        <v>3669</v>
      </c>
      <c r="B53" s="0" t="s">
        <v>3670</v>
      </c>
    </row>
    <row customHeight="1" ht="11.25">
      <c r="A54" s="0" t="s">
        <v>3671</v>
      </c>
      <c r="B54" s="0" t="s">
        <v>3672</v>
      </c>
    </row>
    <row customHeight="1" ht="11.25">
      <c r="A55" s="0" t="s">
        <v>3673</v>
      </c>
      <c r="B55" s="0" t="s">
        <v>3674</v>
      </c>
    </row>
    <row customHeight="1" ht="11.25">
      <c r="A56" s="0" t="s">
        <v>3675</v>
      </c>
      <c r="B56" s="0" t="s">
        <v>3676</v>
      </c>
    </row>
    <row customHeight="1" ht="11.25">
      <c r="A57" s="0" t="s">
        <v>3677</v>
      </c>
      <c r="B57" s="0" t="s">
        <v>3678</v>
      </c>
    </row>
    <row customHeight="1" ht="11.25">
      <c r="A58" s="0" t="s">
        <v>3679</v>
      </c>
      <c r="B58" s="0" t="s">
        <v>3680</v>
      </c>
    </row>
    <row customHeight="1" ht="11.25">
      <c r="A59" s="0" t="s">
        <v>3681</v>
      </c>
      <c r="B59" s="0" t="s">
        <v>3682</v>
      </c>
    </row>
    <row customHeight="1" ht="11.25">
      <c r="A60" s="0" t="s">
        <v>3683</v>
      </c>
      <c r="B60" s="0" t="s">
        <v>3684</v>
      </c>
    </row>
    <row customHeight="1" ht="11.25">
      <c r="A61" s="0"/>
      <c r="B61" s="0" t="s">
        <v>3685</v>
      </c>
    </row>
    <row customHeight="1" ht="11.25">
      <c r="A62" s="0"/>
      <c r="B62" s="0" t="s">
        <v>3686</v>
      </c>
    </row>
    <row customHeight="1" ht="11.25">
      <c r="A63" s="0"/>
      <c r="B63" s="0" t="s">
        <v>3687</v>
      </c>
    </row>
    <row customHeight="1" ht="11.25">
      <c r="A64" s="0"/>
      <c r="B64" s="0" t="s">
        <v>3688</v>
      </c>
    </row>
    <row customHeight="1" ht="11.25">
      <c r="A65" s="0"/>
      <c r="B65" s="0" t="s">
        <v>3689</v>
      </c>
    </row>
    <row customHeight="1" ht="11.25">
      <c r="A66" s="0"/>
      <c r="B66" s="0" t="s">
        <v>3690</v>
      </c>
    </row>
    <row customHeight="1" ht="11.25">
      <c r="A67" s="0"/>
      <c r="B67" s="0" t="s">
        <v>3691</v>
      </c>
    </row>
    <row customHeight="1" ht="11.25">
      <c r="A68" s="0"/>
      <c r="B68" s="0" t="s">
        <v>3692</v>
      </c>
    </row>
    <row customHeight="1" ht="11.25">
      <c r="A69" s="0"/>
      <c r="B69" s="0" t="s">
        <v>3693</v>
      </c>
    </row>
    <row customHeight="1" ht="11.25">
      <c r="A70" s="0"/>
      <c r="B70" s="0" t="s">
        <v>3694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F51CD-F614-4679-8028-3BD3B134D5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3695</v>
      </c>
    </row>
    <row customHeight="1" ht="90">
      <c r="B2" s="73" t="s">
        <v>3696</v>
      </c>
    </row>
    <row customHeight="1" ht="67.5">
      <c r="B3" s="73" t="s">
        <v>3697</v>
      </c>
    </row>
    <row customHeight="1" ht="33.75">
      <c r="B4" s="73" t="s">
        <v>3698</v>
      </c>
    </row>
    <row customHeight="1" ht="11.25">
      <c r="B5" s="73" t="s">
        <v>3699</v>
      </c>
    </row>
    <row customHeight="1" ht="22.5">
      <c r="B6" s="73" t="s">
        <v>3700</v>
      </c>
    </row>
    <row customHeight="1" ht="22.5">
      <c r="B7" s="73" t="s">
        <v>3701</v>
      </c>
    </row>
    <row customHeight="1" ht="22.5">
      <c r="B8" s="73" t="s">
        <v>3702</v>
      </c>
    </row>
    <row customHeight="1" ht="22.5">
      <c r="B9" s="73" t="s">
        <v>3703</v>
      </c>
    </row>
    <row customHeight="1" ht="56.25">
      <c r="B10" s="73" t="s">
        <v>3704</v>
      </c>
    </row>
    <row customHeight="1" ht="12.75">
      <c r="B11" s="139" t="s">
        <v>3705</v>
      </c>
    </row>
    <row customHeight="1" ht="11.25">
      <c r="B12" s="72" t="s">
        <v>3706</v>
      </c>
    </row>
    <row customHeight="1" ht="22.5">
      <c r="B13" s="73" t="s">
        <v>3707</v>
      </c>
    </row>
    <row customHeight="1" ht="67.5">
      <c r="B14" s="73" t="s">
        <v>3708</v>
      </c>
    </row>
    <row customHeight="1" ht="22.5">
      <c r="B15" s="73" t="s">
        <v>3709</v>
      </c>
    </row>
    <row customHeight="1" ht="11.25">
      <c r="B16" s="72" t="s">
        <v>3710</v>
      </c>
      <c r="D16" s="80"/>
    </row>
    <row customHeight="1" ht="33.75">
      <c r="B17" s="73" t="s">
        <v>3711</v>
      </c>
    </row>
    <row customHeight="1" ht="33.75">
      <c r="B18" s="73" t="s">
        <v>3712</v>
      </c>
    </row>
    <row customHeight="1" ht="11.25">
      <c r="B19" s="73" t="s">
        <v>3713</v>
      </c>
    </row>
    <row customHeight="1" ht="33.75">
      <c r="B20" s="73" t="s">
        <v>3714</v>
      </c>
    </row>
    <row customHeight="1" ht="11.25">
      <c r="B21" s="72" t="s">
        <v>3715</v>
      </c>
    </row>
    <row customHeight="1" ht="11.25">
      <c r="B22" s="73" t="s">
        <v>3716</v>
      </c>
    </row>
    <row r="24" customHeight="1" ht="22.5">
      <c r="B24" s="141" t="s">
        <v>3717</v>
      </c>
    </row>
    <row r="26" customHeight="1" ht="11.25">
      <c r="B26" s="72" t="s">
        <v>3718</v>
      </c>
    </row>
    <row customHeight="1" ht="22.5">
      <c r="B27" s="140" t="s">
        <v>395</v>
      </c>
    </row>
    <row customHeight="1" ht="56.25">
      <c r="B28" s="140" t="s">
        <v>3719</v>
      </c>
    </row>
    <row customHeight="1" ht="11.25">
      <c r="B29" s="189" t="s">
        <v>3720</v>
      </c>
    </row>
    <row customHeight="1" ht="22.5">
      <c r="B30" s="140" t="s">
        <v>3721</v>
      </c>
    </row>
    <row r="32" customHeight="1" ht="11.25">
      <c r="A32" s="0"/>
      <c r="B32" s="168" t="s">
        <v>3722</v>
      </c>
    </row>
    <row customHeight="1" ht="14.25">
      <c r="A33" s="169">
        <v>1</v>
      </c>
      <c r="B33" s="170" t="s">
        <v>3723</v>
      </c>
    </row>
    <row customHeight="1" ht="14.25">
      <c r="A34" s="169">
        <v>2</v>
      </c>
      <c r="B34" s="170" t="s">
        <v>3724</v>
      </c>
    </row>
    <row customHeight="1" ht="11.25">
      <c r="B35" s="168" t="s">
        <v>3725</v>
      </c>
    </row>
    <row customHeight="1" ht="11.25">
      <c r="B36" s="170" t="s">
        <v>3726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