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60" windowWidth="23250" windowHeight="11685" activeTab="1"/>
  </bookViews>
  <sheets>
    <sheet name="приложение 1" sheetId="1" r:id="rId1"/>
    <sheet name="раздел 2" sheetId="2" r:id="rId2"/>
    <sheet name="приложение 4" sheetId="3" r:id="rId3"/>
    <sheet name="приложение 5" sheetId="4" r:id="rId4"/>
  </sheets>
  <definedNames>
    <definedName name="_xlnm.Print_Titles" localSheetId="2">'приложение 4'!$7:$7</definedName>
    <definedName name="_xlnm.Print_Titles" localSheetId="3">'приложение 5'!$5:$6</definedName>
    <definedName name="_xlnm.Print_Area" localSheetId="0">'приложение 1'!$A$1:$B$24</definedName>
    <definedName name="_xlnm.Print_Area" localSheetId="2">'приложение 4'!$A$1:$F$63</definedName>
    <definedName name="_xlnm.Print_Area" localSheetId="3">'приложение 5'!$A$1:$I$52</definedName>
    <definedName name="_xlnm.Print_Area" localSheetId="1">'раздел 2'!$A$1:$E$13</definedName>
  </definedNames>
  <calcPr calcId="162913" iterate="1"/>
</workbook>
</file>

<file path=xl/calcChain.xml><?xml version="1.0" encoding="utf-8"?>
<calcChain xmlns="http://schemas.openxmlformats.org/spreadsheetml/2006/main">
  <c r="F16" i="3" l="1"/>
  <c r="F23" i="3"/>
  <c r="F17" i="3" l="1"/>
  <c r="F33" i="3" l="1"/>
  <c r="F34" i="3"/>
  <c r="E33" i="3"/>
  <c r="E32" i="3"/>
  <c r="E23" i="3"/>
  <c r="E21" i="3"/>
  <c r="D15" i="3"/>
  <c r="D34" i="3"/>
  <c r="D33" i="3" l="1"/>
  <c r="D32" i="3"/>
  <c r="F32" i="3" l="1"/>
  <c r="E13" i="2" l="1"/>
  <c r="D13" i="2"/>
  <c r="D31" i="3" l="1"/>
  <c r="E19" i="3" l="1"/>
  <c r="E34" i="3"/>
  <c r="H38" i="4" l="1"/>
  <c r="E37" i="4"/>
  <c r="D37" i="4"/>
  <c r="F20" i="3" l="1"/>
  <c r="E20" i="3"/>
  <c r="D20" i="3" l="1"/>
  <c r="E31" i="3" l="1"/>
  <c r="I38" i="4" l="1"/>
  <c r="F30" i="3" l="1"/>
  <c r="H26" i="4" l="1"/>
  <c r="H34" i="4" l="1"/>
  <c r="E30" i="3" l="1"/>
  <c r="D30" i="3"/>
  <c r="D46" i="3" s="1"/>
  <c r="E15" i="3"/>
  <c r="F15" i="3"/>
  <c r="F46" i="3" s="1"/>
  <c r="F47" i="3" s="1"/>
  <c r="E46" i="3" l="1"/>
  <c r="E47" i="3" s="1"/>
  <c r="D47" i="3"/>
</calcChain>
</file>

<file path=xl/sharedStrings.xml><?xml version="1.0" encoding="utf-8"?>
<sst xmlns="http://schemas.openxmlformats.org/spreadsheetml/2006/main" count="310" uniqueCount="223">
  <si>
    <t>Раздел 1. Информация об организации</t>
  </si>
  <si>
    <t xml:space="preserve">Полное наименование </t>
  </si>
  <si>
    <t>Сокращенное наименование</t>
  </si>
  <si>
    <t>Юридический адрес</t>
  </si>
  <si>
    <t>Фактический адрес</t>
  </si>
  <si>
    <t>ИНН</t>
  </si>
  <si>
    <t>КПП</t>
  </si>
  <si>
    <t xml:space="preserve">ФИО руководителя </t>
  </si>
  <si>
    <t>Адрес электронной почты</t>
  </si>
  <si>
    <t>Контактный телефон</t>
  </si>
  <si>
    <t>Факс</t>
  </si>
  <si>
    <t>(3822)54-87-82</t>
  </si>
  <si>
    <t>Приложение №1</t>
  </si>
  <si>
    <t>к Предложению о размере цен (тарифов)</t>
  </si>
  <si>
    <t>(долгосрочных параметров регулирования)</t>
  </si>
  <si>
    <t>(полное и сокращенное наименование юридического лица)</t>
  </si>
  <si>
    <t>о размере цен (тарифов) на поставку электрической энергии (мощности)</t>
  </si>
  <si>
    <t>Предложение</t>
  </si>
  <si>
    <t>Раздел 2.</t>
  </si>
  <si>
    <t>Субъект оптового рынка электрической энергии (мощности)</t>
  </si>
  <si>
    <t>Наименование генерирующего объекта</t>
  </si>
  <si>
    <t>Блок/ТГ</t>
  </si>
  <si>
    <t>Тарифная ставка на электрическую энергию, руб./тыс. кВтч (без НДС)</t>
  </si>
  <si>
    <t>Тарифная ставка на мощность, руб./МВт в месяц (без НДС)</t>
  </si>
  <si>
    <t>ИНФОРМАЦИЯ</t>
  </si>
  <si>
    <t>«Об утверждении Стандартов раскрытия информации субъектами оптового и розничных рынков электрической энергии»</t>
  </si>
  <si>
    <t>публикуется на основании Постановления Правительства Российской Федерации от 21.01.2004 № 24</t>
  </si>
  <si>
    <t>Приложение №4</t>
  </si>
  <si>
    <t>№№ п/п</t>
  </si>
  <si>
    <t>Наименование показателей</t>
  </si>
  <si>
    <t>Ед. изм.</t>
  </si>
  <si>
    <t>Установленная мощность</t>
  </si>
  <si>
    <t>МВт</t>
  </si>
  <si>
    <t>Среднегодовое значение положительных разниц объемов располагаемой мощности и объемов потребления  мощности на собственные и (или) хозяйственные нужды</t>
  </si>
  <si>
    <t>Производство электрической энергии</t>
  </si>
  <si>
    <t>млн.кВтч</t>
  </si>
  <si>
    <t>Полезный отпуск электрической энергии</t>
  </si>
  <si>
    <t>Отпуск тепловой энергии с коллекторов</t>
  </si>
  <si>
    <t>тыс. Гкал</t>
  </si>
  <si>
    <t>Необходимая валовая выручка всего:</t>
  </si>
  <si>
    <t>млн. руб.</t>
  </si>
  <si>
    <t>относимая на электрическую энергию</t>
  </si>
  <si>
    <t>относимая на электрическую мощность</t>
  </si>
  <si>
    <t>Топливо всего</t>
  </si>
  <si>
    <t>топливо на э/э</t>
  </si>
  <si>
    <t>УРУТ (удельный расход условного топлива) на ЭЭ</t>
  </si>
  <si>
    <t>г/кВтч</t>
  </si>
  <si>
    <t>УРУТ (удельный расход условного топлива) на ТЭ</t>
  </si>
  <si>
    <t>кг/Гкал</t>
  </si>
  <si>
    <t>Амортизация</t>
  </si>
  <si>
    <t>Показатели численности персонала и фонда оплаты труда по регулируемым видам деятельности</t>
  </si>
  <si>
    <t>Среднесписочная численность персонала</t>
  </si>
  <si>
    <t>чел.</t>
  </si>
  <si>
    <t xml:space="preserve">Среднемесячная заработная плата на одного работника </t>
  </si>
  <si>
    <t>тыс. руб./чел.</t>
  </si>
  <si>
    <t>Реквизиты отраслевого тарифного соглашения (дата утверждения, срок действия)</t>
  </si>
  <si>
    <t>Расходы на производство в т.ч.</t>
  </si>
  <si>
    <t>относимые на электрическую энергию</t>
  </si>
  <si>
    <t>относимые на электрическую мощность</t>
  </si>
  <si>
    <t>относимые на тепловую энергию отпускаемую с коллекторов источников</t>
  </si>
  <si>
    <t>Объем перекрестного субсидирования всего, в том числе:</t>
  </si>
  <si>
    <t>- от производства тепловой энергии</t>
  </si>
  <si>
    <t>- от производства электрической энергии</t>
  </si>
  <si>
    <t>Необходимые расходы из прибыли, в т.ч.</t>
  </si>
  <si>
    <t>Капитальные вложения из прибыли (с учетом налога на прибыль), в т.ч.</t>
  </si>
  <si>
    <t>Рентабельность продаж (величина прибыли от продажи в каждом рубле выручки)</t>
  </si>
  <si>
    <t>Реквизиты инвестиционной программы (кем утверждена, дата утверждения, номер приказа/решения, Интернет-адрес размещения)</t>
  </si>
  <si>
    <t>%</t>
  </si>
  <si>
    <t>Примечание:</t>
  </si>
  <si>
    <t>1</t>
  </si>
  <si>
    <t>2</t>
  </si>
  <si>
    <t>3</t>
  </si>
  <si>
    <t>4</t>
  </si>
  <si>
    <t>5</t>
  </si>
  <si>
    <t>6</t>
  </si>
  <si>
    <t>7</t>
  </si>
  <si>
    <t>7.1</t>
  </si>
  <si>
    <t>7.2</t>
  </si>
  <si>
    <t>7.3</t>
  </si>
  <si>
    <t>8</t>
  </si>
  <si>
    <t>8.1</t>
  </si>
  <si>
    <t>8.2</t>
  </si>
  <si>
    <t>10</t>
  </si>
  <si>
    <t>9</t>
  </si>
  <si>
    <t>10.1</t>
  </si>
  <si>
    <t>10.2</t>
  </si>
  <si>
    <t>10.3</t>
  </si>
  <si>
    <t>11</t>
  </si>
  <si>
    <t>11.1</t>
  </si>
  <si>
    <t>11.2</t>
  </si>
  <si>
    <t>11.3</t>
  </si>
  <si>
    <t>12</t>
  </si>
  <si>
    <t>12.1</t>
  </si>
  <si>
    <t>12.2</t>
  </si>
  <si>
    <t>13</t>
  </si>
  <si>
    <t>13.1</t>
  </si>
  <si>
    <t>13.2</t>
  </si>
  <si>
    <t>13.3</t>
  </si>
  <si>
    <t>14</t>
  </si>
  <si>
    <t>14.1</t>
  </si>
  <si>
    <t>14.2</t>
  </si>
  <si>
    <t>14.3</t>
  </si>
  <si>
    <t>15</t>
  </si>
  <si>
    <t>16</t>
  </si>
  <si>
    <t>17</t>
  </si>
  <si>
    <t>1.</t>
  </si>
  <si>
    <t>2.</t>
  </si>
  <si>
    <t>Предложение о размере цен (тарифов) ОАО «Концерн Росэнергоатом» заполняется в целом по компании.</t>
  </si>
  <si>
    <t>При подготовке предложений о размере цен (тарифов) с целью поставки электрической энергии по регулируемым договорам разделы</t>
  </si>
  <si>
    <t xml:space="preserve">9,10, 12,13, 14 не заполняются. </t>
  </si>
  <si>
    <t>Не заполняется</t>
  </si>
  <si>
    <t>7.4</t>
  </si>
  <si>
    <t>относимая на теплоноситель, отпускаемый с коллекторов источников</t>
  </si>
  <si>
    <t>11.4</t>
  </si>
  <si>
    <t>Полезный отпуск тепловой энергии потребителям с коллекторов ТЭЦ</t>
  </si>
  <si>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</si>
  <si>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</si>
  <si>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 
п/п</t>
  </si>
  <si>
    <t>Единица изменения</t>
  </si>
  <si>
    <t>1-е полу-годие</t>
  </si>
  <si>
    <t>2-е полу-годие</t>
  </si>
  <si>
    <t>Для организаций, относящихся к субъектам естественных монополий</t>
  </si>
  <si>
    <t>1.1.</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</si>
  <si>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</si>
  <si>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</si>
  <si>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</si>
  <si>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</si>
  <si>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</si>
  <si>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1.2.</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</si>
  <si>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</si>
  <si>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</si>
  <si>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</si>
  <si>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</si>
  <si>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</si>
  <si>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</si>
  <si>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3.</t>
  </si>
  <si>
    <t>Для гарантирующих поставщиков</t>
  </si>
  <si>
    <t>3.1.</t>
  </si>
  <si>
    <t>величина сбытовой надбавки для тарифной группы потребителей "население" и приравненных к нему категорий потребителей</t>
  </si>
  <si>
    <t>3.2.</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</si>
  <si>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</si>
  <si>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3.3.</t>
  </si>
  <si>
    <t>доходность продаж для прочих потребителей:</t>
  </si>
  <si>
    <t>процент</t>
  </si>
  <si>
    <t>менее 150 кВт</t>
  </si>
  <si>
    <t>от 150 кВт до 670 кВт</t>
  </si>
  <si>
    <t>от 670 кВт до 10 МВт</t>
  </si>
  <si>
    <t>не менее 10 МВт</t>
  </si>
  <si>
    <t>4.</t>
  </si>
  <si>
    <t>Для генерирующих объектов</t>
  </si>
  <si>
    <t>4.1.</t>
  </si>
  <si>
    <t>руб./тыс. кВт·ч</t>
  </si>
  <si>
    <t>в том числе топливная составляющая</t>
  </si>
  <si>
    <t>4.2.</t>
  </si>
  <si>
    <t>4.3.</t>
  </si>
  <si>
    <t>руб./Гкал</t>
  </si>
  <si>
    <t>4.3.1.</t>
  </si>
  <si>
    <t>одноставочный тариф на горячее водоснабжение</t>
  </si>
  <si>
    <t>4.3.2.</t>
  </si>
  <si>
    <t>тариф на отборный пар давлением:</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</si>
  <si>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</si>
  <si>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</si>
  <si>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</si>
  <si>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</si>
  <si>
    <t>4.3.3.</t>
  </si>
  <si>
    <t>тариф на острый и редуцированный пар</t>
  </si>
  <si>
    <t>4.4.</t>
  </si>
  <si>
    <t>двухставочный тариф на тепловую энергию</t>
  </si>
  <si>
    <t>4.4.1.</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</si>
  <si>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</si>
  <si>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</si>
  <si>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</si>
  <si>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</si>
  <si>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</si>
  <si>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</si>
  <si>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</si>
  <si>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</si>
  <si>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</si>
  <si>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</si>
  <si>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636000, Томская область, г. Северск, автодорога 14/11, площадка ТЭЦ</t>
  </si>
  <si>
    <t>1, 2, 6, 7, 9, 10, 11, 13, 15</t>
  </si>
  <si>
    <t>(495)357-00-14 доб.5399, (3823)55-52-10, 55-52-12</t>
  </si>
  <si>
    <t>Раздел 2. Основные показатели деятельности генерирующих объектов</t>
  </si>
  <si>
    <t>средний одноставочный тариф на тепловую энергию**</t>
  </si>
  <si>
    <t>относимая на тепловую энергию, отпускаемую с коллекторов источников</t>
  </si>
  <si>
    <t>относимые на теплоноситель, отпускаемый с коллекторов источников</t>
  </si>
  <si>
    <t>Чистая прибыль (убыток)***</t>
  </si>
  <si>
    <t xml:space="preserve">        ** приведен средний расчетный  тариф с коллекторов ТЭЦ</t>
  </si>
  <si>
    <t xml:space="preserve">относимые на тепловую энергию, отпускаемую с коллекторов источников </t>
  </si>
  <si>
    <t>Акционерное общество «Русатом Инфраструктурные решения»</t>
  </si>
  <si>
    <t>АО «РИР» (филиал АО "РИР" в г.Северске)</t>
  </si>
  <si>
    <t xml:space="preserve">119017, Москва, Погорельский пер., д.7, стр.2
636039, Томская область, г. Северск, ул. Автодорога, 14/11 </t>
  </si>
  <si>
    <t>info@rusatom-utilities.ru, info.fs@rusatom-utilities.ru</t>
  </si>
  <si>
    <t>Акционерного общества "Русатом Инфрастуктурные решения"</t>
  </si>
  <si>
    <t>Акционерное общество "Русатом Инфраструктурные решения" (АО "РИР")</t>
  </si>
  <si>
    <t>топливо на т/э</t>
  </si>
  <si>
    <t>акционерное общество «Русатом Инфраструктурные решения» (АО «РИР»)</t>
  </si>
  <si>
    <t>на 2023 год</t>
  </si>
  <si>
    <t>Сухотина Ксения Анатольевна - генеральный директор
Петров Сергей Леонидович - директор филиала</t>
  </si>
  <si>
    <t>Предложение о размере цен (тарифов) на поставку электрической энергии (мощности) на 2023 год:</t>
  </si>
  <si>
    <t>Фактические показатели за год, предшествующий базовому периоду 
2021г.*</t>
  </si>
  <si>
    <t>Показатели, утвержденные на базовый период 
2022г.**</t>
  </si>
  <si>
    <t>Предложения на расчетный период регулирования 
2023г.**</t>
  </si>
  <si>
    <t>Утверждена ДТР Томской области на 2021-2023 (приказ от 29.10.2020 №1-639/9(231), в ред. от 19.11.2021 №1-233)</t>
  </si>
  <si>
    <t>Фактические показатели за год, предшествующий базовому периоду, 2021 год</t>
  </si>
  <si>
    <t>Показатели, утвержденные на базовый период *, 2022 год</t>
  </si>
  <si>
    <t>Предложения на расчетный период регулирования, 2023 год</t>
  </si>
  <si>
    <t>*данные по 2021г. по реализации электрической энергии приведены в целом по АО "РИР" (сумма расходов филиала АО "РИР" в  г. Северске и УК АО "РИР", относимых на реализацию э/э на ОРЭМ) (без учета перепродажи э/э на ОРЭМ), по тепловой энергии - в целом по производству и  реализации тепловой энергии в горячей воде и в паре, в том числе по реализации из тепловой сети ОАО "Тепловые сети" и из тепловой сети АО "СХК" конечным потребителям.</t>
  </si>
  <si>
    <t>цена на электрическую энергию (ТГ-6,15)</t>
  </si>
  <si>
    <t>цена на электрическую энергию (ТГ-1,2,7,9)</t>
  </si>
  <si>
    <t>цена на электрическую энергию (ТГ-12)</t>
  </si>
  <si>
    <t>цена на электрическую энергию (кроме ТГ-1,2,6,7,9,15,12)</t>
  </si>
  <si>
    <t>цена на генерирующую мощность (ТГ-1,2,7,9)</t>
  </si>
  <si>
    <t>цена на генерирующую мощность (кроме ТГ-1,2,6,7,9,12,15)</t>
  </si>
  <si>
    <t>цена на генерирующую мощность (ТГ-6,15,12)</t>
  </si>
  <si>
    <t xml:space="preserve"> - </t>
  </si>
  <si>
    <t xml:space="preserve"> - в том числе в горячей воде</t>
  </si>
  <si>
    <t>*** по факту 2021г. данные приведены с исключением внереализационных расходов: денежных выплат социального характера (по Коллективному договору), относимых расчетным способом на реализацию э/э, т/э, теплоносителя, расходов на резервы по сомнительной задолженности (по т/э), услуги банков. По 2023 учтена предпринимательская прибыль в соотвествии с п. 48(1) Основ ценообразования в сфере теплоснабжения, утвержденных ППРФ от 22.10.2012 №1075, недополученный доход и экономически обоснованные расходы, фактически понесенные в 2021г., но неучтенные при тарифном регулировании 2021г., прибыль на инвестиции, исключены денежные выплаты социального характера</t>
  </si>
  <si>
    <t>** данные по 2022-2023г. приведены в целом по производству и реализации э/э на ОРЭМ (по 2022г- согласно утвержденному тарифу РД, по 2023-согласно тарифной заявке по РД, при этом, расходы, относимые  на мощность приняты равными НВВ),  по производству тепловой энергии в горячей воде и по производству теплоносителя (по 2022 - согласно утвержденным тарифам Департаментом тарифного регулирования Томской области (далее ДТР ТО), по 2023- согласно тарифной заявке по тепловой энергии). С 01.01.2018г. деятельность по производству и реализации тепловой энергии в паре является нерегулируемой. Тарифы на тепловую энергию в паре на 2021-2022гг. ДТР ТО не утверждались, и на 2022-2023гг. АО "РИР" (филиалом АО "РИР" в г. Северске) на утверждение в ДТР ТО не заявлялись.</t>
  </si>
  <si>
    <t>775050001 / 702443001</t>
  </si>
  <si>
    <r>
      <t xml:space="preserve">(методом индексации, рассчитано в шаблоне ЕИАС ФАС РФ  </t>
    </r>
    <r>
      <rPr>
        <b/>
        <sz val="12"/>
        <color theme="1"/>
        <rFont val="Times New Roman"/>
        <family val="1"/>
        <charset val="204"/>
      </rPr>
      <t>INDEX.STATION.CZ.2023</t>
    </r>
    <r>
      <rPr>
        <sz val="12"/>
        <color theme="1"/>
        <rFont val="Times New Roman"/>
        <family val="1"/>
        <charset val="204"/>
      </rPr>
      <t xml:space="preserve">) </t>
    </r>
  </si>
  <si>
    <r>
      <t xml:space="preserve">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 на 202</t>
    </r>
    <r>
      <rPr>
        <sz val="11"/>
        <color theme="1"/>
        <rFont val="Calibri"/>
        <family val="2"/>
        <charset val="204"/>
        <scheme val="minor"/>
      </rPr>
      <t>3 год:</t>
    </r>
  </si>
  <si>
    <t>ТЭЦ СХК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</si>
</sst>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0.0"/>
    <numFmt numFmtId="166" formatCode="#,##0.0000"/>
    <numFmt numFmtId="167" formatCode="#,##0.000000"/>
    <numFmt numFmtId="168" formatCode="#,###.00;\ \(#,###.00\);"/>
  </numFmts>
  <fonts count="19" x14ac:knownFonts="1">
    <font>
      <sz val="11"/>
      <color theme="1"/>
      <name val="Calibri"/>
      <family val="2"/>
      <charset val="204"/>
      <scheme val="minor"/>
    </font>
    <font>
      <sz val="12"/>
      <color theme="1"/>
      <name val="Times New Roman"/>
      <family val="1"/>
      <charset val="204"/>
    </font>
    <font>
      <sz val="12"/>
      <color rgb="FF000000"/>
      <name val="Times New Roman"/>
      <family val="1"/>
      <charset val="204"/>
    </font>
    <font>
      <sz val="11"/>
      <color theme="1"/>
      <name val="Times New Roman"/>
      <family val="1"/>
      <charset val="204"/>
    </font>
    <font>
      <sz val="10"/>
      <color theme="1"/>
      <name val="Times New Roman"/>
      <family val="1"/>
      <charset val="204"/>
    </font>
    <font>
      <sz val="14"/>
      <color theme="1"/>
      <name val="Times New Roman"/>
      <family val="1"/>
      <charset val="204"/>
    </font>
    <font>
      <sz val="10"/>
      <color theme="1"/>
      <name val="Calibri"/>
      <family val="2"/>
      <charset val="204"/>
      <scheme val="minor"/>
    </font>
    <font>
      <sz val="9"/>
      <color theme="1"/>
      <name val="Times New Roman"/>
      <family val="1"/>
      <charset val="204"/>
    </font>
    <font>
      <b/>
      <sz val="12"/>
      <color theme="1"/>
      <name val="Times New Roman"/>
      <family val="1"/>
      <charset val="204"/>
    </font>
    <font>
      <b/>
      <sz val="16"/>
      <color theme="1"/>
      <name val="Times New Roman"/>
      <family val="1"/>
      <charset val="204"/>
    </font>
    <font>
      <u/>
      <sz val="14"/>
      <color theme="1"/>
      <name val="Times New Roman"/>
      <family val="1"/>
      <charset val="204"/>
    </font>
    <font>
      <sz val="12"/>
      <name val="Times New Roman"/>
      <family val="1"/>
      <charset val="204"/>
    </font>
    <font>
      <sz val="10"/>
      <name val="Times New Roman"/>
      <family val="1"/>
      <charset val="204"/>
    </font>
    <font>
      <sz val="13"/>
      <name val="Times New Roman"/>
      <family val="1"/>
      <charset val="204"/>
    </font>
    <font>
      <sz val="11"/>
      <color indexed="8"/>
      <name val="Calibri"/>
      <family val="2"/>
      <charset val="204"/>
    </font>
    <font>
      <sz val="11"/>
      <color indexed="8"/>
      <name val="Times New Roman"/>
      <family val="1"/>
      <charset val="204"/>
    </font>
    <font>
      <vertAlign val="superscript"/>
      <sz val="11"/>
      <color indexed="8"/>
      <name val="Times New Roman"/>
      <family val="1"/>
      <charset val="204"/>
    </font>
    <font>
      <sz val="10"/>
      <color indexed="9"/>
      <name val="Times New Roman"/>
      <family val="1"/>
      <charset val="204"/>
    </font>
    <font>
      <sz val="11"/>
      <name val="Times New Roman"/>
      <family val="1"/>
      <charset val="204"/>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top style="thin">
        <color indexed="64"/>
      </top>
      <bottom/>
      <diagonal/>
    </border>
    <border>
      <left/>
      <right/>
      <top/>
      <bottom style="thin">
        <color indexed="64"/>
      </bottom>
      <diagonal/>
    </border>
  </borders>
  <cellStyleXfs count="2">
    <xf numFmtId="0" fontId="0" fillId="0" borderId="0"/>
    <xf numFmtId="0" fontId="14" fillId="0" borderId="0"/>
  </cellStyleXfs>
  <cellXfs count="138">
    <xf numFmtId="0" fontId="0" fillId="0" borderId="0" xfId="0"/>
    <xf numFmtId="0" fontId="0" fillId="0" borderId="0" xfId="0" applyAlignment="1">
      <alignment horizontal="center"/>
    </xf>
    <xf numFmtId="0" fontId="6" fillId="0" borderId="0" xfId="0" applyFont="1" applyAlignment="1">
      <alignment horizontal="right"/>
    </xf>
    <xf numFmtId="0" fontId="7" fillId="0" borderId="0" xfId="0" applyFont="1" applyAlignment="1">
      <alignment horizontal="center"/>
    </xf>
    <xf numFmtId="0" fontId="0" fillId="0" borderId="0" xfId="0" applyAlignment="1">
      <alignment horizontal="right" vertical="center"/>
    </xf>
    <xf numFmtId="0" fontId="8" fillId="0" borderId="0" xfId="0" applyFont="1"/>
    <xf numFmtId="0" fontId="1" fillId="0" borderId="1" xfId="0" applyFont="1" applyBorder="1" applyAlignment="1">
      <alignment horizontal="justify" vertical="top" wrapText="1"/>
    </xf>
    <xf numFmtId="0" fontId="1" fillId="0" borderId="1" xfId="0" applyFont="1" applyBorder="1" applyAlignment="1">
      <alignment vertical="top" wrapText="1"/>
    </xf>
    <xf numFmtId="0" fontId="1" fillId="0" borderId="1" xfId="0" applyFont="1" applyBorder="1" applyAlignment="1">
      <alignment horizontal="left" vertical="top" wrapText="1"/>
    </xf>
    <xf numFmtId="0" fontId="2" fillId="0" borderId="1" xfId="0" applyFont="1" applyBorder="1" applyAlignment="1">
      <alignment vertical="top" wrapText="1"/>
    </xf>
    <xf numFmtId="0" fontId="4" fillId="0" borderId="0" xfId="0" applyFont="1" applyAlignment="1">
      <alignment horizontal="right"/>
    </xf>
    <xf numFmtId="0" fontId="1" fillId="0" borderId="1" xfId="0" applyFont="1" applyBorder="1" applyAlignment="1">
      <alignment vertical="center" wrapText="1"/>
    </xf>
    <xf numFmtId="165" fontId="1" fillId="2" borderId="1" xfId="0" applyNumberFormat="1" applyFont="1" applyFill="1" applyBorder="1" applyAlignment="1">
      <alignment horizontal="center" vertical="center"/>
    </xf>
    <xf numFmtId="165" fontId="1" fillId="2" borderId="15" xfId="0" applyNumberFormat="1" applyFont="1" applyFill="1" applyBorder="1" applyAlignment="1">
      <alignment horizontal="center" vertical="center"/>
    </xf>
    <xf numFmtId="0" fontId="1" fillId="2" borderId="1" xfId="0" applyFont="1" applyFill="1" applyBorder="1"/>
    <xf numFmtId="0" fontId="1" fillId="2" borderId="15" xfId="0" applyFont="1" applyFill="1" applyBorder="1"/>
    <xf numFmtId="0" fontId="1" fillId="0" borderId="1" xfId="0" applyFont="1" applyBorder="1" applyAlignment="1">
      <alignment horizontal="justify" vertical="center" wrapText="1"/>
    </xf>
    <xf numFmtId="4" fontId="1" fillId="2" borderId="1" xfId="0" applyNumberFormat="1" applyFont="1" applyFill="1" applyBorder="1" applyAlignment="1">
      <alignment horizontal="center" vertical="center"/>
    </xf>
    <xf numFmtId="0" fontId="1" fillId="2" borderId="1" xfId="0" applyFont="1" applyFill="1" applyBorder="1" applyAlignment="1">
      <alignment vertical="center" wrapText="1"/>
    </xf>
    <xf numFmtId="0" fontId="1" fillId="2" borderId="1" xfId="0" applyFont="1" applyFill="1" applyBorder="1" applyAlignment="1">
      <alignment vertical="center"/>
    </xf>
    <xf numFmtId="165" fontId="0" fillId="2" borderId="0" xfId="0" applyNumberFormat="1" applyFill="1"/>
    <xf numFmtId="165" fontId="8" fillId="2" borderId="1" xfId="0" applyNumberFormat="1" applyFont="1" applyFill="1" applyBorder="1" applyAlignment="1">
      <alignment horizontal="center" vertical="center"/>
    </xf>
    <xf numFmtId="0" fontId="15" fillId="2" borderId="1" xfId="1" applyFont="1" applyFill="1" applyBorder="1" applyAlignment="1">
      <alignment horizontal="right" vertical="center"/>
    </xf>
    <xf numFmtId="0" fontId="15" fillId="2" borderId="15" xfId="1" applyFont="1" applyFill="1" applyBorder="1" applyAlignment="1">
      <alignment horizontal="right" vertical="center"/>
    </xf>
    <xf numFmtId="4" fontId="15" fillId="2" borderId="1" xfId="1" applyNumberFormat="1" applyFont="1" applyFill="1" applyBorder="1" applyAlignment="1">
      <alignment horizontal="right" vertical="center"/>
    </xf>
    <xf numFmtId="4" fontId="15" fillId="2" borderId="15" xfId="1" applyNumberFormat="1" applyFont="1" applyFill="1" applyBorder="1" applyAlignment="1">
      <alignment horizontal="right" vertical="center"/>
    </xf>
    <xf numFmtId="0" fontId="0" fillId="2" borderId="0" xfId="0" applyFill="1"/>
    <xf numFmtId="0" fontId="4" fillId="2" borderId="0" xfId="0" applyFont="1" applyFill="1" applyAlignment="1">
      <alignment horizontal="right" vertical="center"/>
    </xf>
    <xf numFmtId="0" fontId="8" fillId="2" borderId="0" xfId="0" applyFont="1" applyFill="1"/>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49" fontId="1" fillId="2" borderId="14" xfId="0" applyNumberFormat="1" applyFont="1" applyFill="1" applyBorder="1" applyAlignment="1">
      <alignment horizontal="center" vertical="center"/>
    </xf>
    <xf numFmtId="0" fontId="1" fillId="2" borderId="1" xfId="0" applyFont="1" applyFill="1" applyBorder="1" applyAlignment="1">
      <alignment horizontal="center" vertical="center"/>
    </xf>
    <xf numFmtId="4" fontId="0" fillId="2" borderId="0" xfId="0" applyNumberFormat="1" applyFill="1"/>
    <xf numFmtId="49" fontId="8" fillId="2" borderId="14" xfId="0" applyNumberFormat="1" applyFont="1" applyFill="1" applyBorder="1" applyAlignment="1">
      <alignment horizontal="center" vertical="center"/>
    </xf>
    <xf numFmtId="0" fontId="8" fillId="2" borderId="1" xfId="0" applyFont="1" applyFill="1" applyBorder="1" applyAlignment="1">
      <alignment vertical="center"/>
    </xf>
    <xf numFmtId="0" fontId="8" fillId="2" borderId="1" xfId="0" applyFont="1" applyFill="1" applyBorder="1" applyAlignment="1">
      <alignment horizontal="center" vertical="center"/>
    </xf>
    <xf numFmtId="4" fontId="8" fillId="2" borderId="1" xfId="0" applyNumberFormat="1" applyFont="1" applyFill="1" applyBorder="1" applyAlignment="1">
      <alignment horizontal="center" vertical="center"/>
    </xf>
    <xf numFmtId="165" fontId="8" fillId="2" borderId="15" xfId="0" applyNumberFormat="1" applyFont="1" applyFill="1" applyBorder="1" applyAlignment="1">
      <alignment horizontal="center" vertical="center"/>
    </xf>
    <xf numFmtId="167" fontId="0" fillId="2" borderId="0" xfId="0" applyNumberFormat="1" applyFill="1"/>
    <xf numFmtId="0" fontId="8" fillId="2" borderId="1" xfId="0" applyFont="1" applyFill="1" applyBorder="1" applyAlignment="1">
      <alignment vertical="center" wrapText="1"/>
    </xf>
    <xf numFmtId="0" fontId="0" fillId="2" borderId="0" xfId="0" applyFill="1" applyAlignment="1">
      <alignment vertical="center"/>
    </xf>
    <xf numFmtId="166" fontId="0" fillId="2" borderId="0" xfId="0" applyNumberFormat="1" applyFill="1"/>
    <xf numFmtId="49" fontId="1" fillId="2" borderId="1" xfId="0" applyNumberFormat="1" applyFont="1" applyFill="1" applyBorder="1" applyAlignment="1">
      <alignment vertical="center" wrapText="1"/>
    </xf>
    <xf numFmtId="0" fontId="1" fillId="2" borderId="15" xfId="0" applyFont="1" applyFill="1" applyBorder="1" applyAlignment="1">
      <alignment horizontal="center" vertical="center"/>
    </xf>
    <xf numFmtId="4" fontId="8" fillId="2" borderId="15" xfId="0" applyNumberFormat="1" applyFont="1" applyFill="1" applyBorder="1" applyAlignment="1">
      <alignment horizontal="center" vertical="center"/>
    </xf>
    <xf numFmtId="49" fontId="1" fillId="2" borderId="5" xfId="0" applyNumberFormat="1" applyFont="1" applyFill="1" applyBorder="1" applyAlignment="1">
      <alignment horizontal="center" vertical="center"/>
    </xf>
    <xf numFmtId="0" fontId="1" fillId="2" borderId="6" xfId="0" applyFont="1" applyFill="1" applyBorder="1" applyAlignment="1">
      <alignment vertical="center" wrapText="1"/>
    </xf>
    <xf numFmtId="0" fontId="1" fillId="2" borderId="6" xfId="0" applyFont="1" applyFill="1" applyBorder="1" applyAlignment="1">
      <alignment horizontal="center" vertical="center"/>
    </xf>
    <xf numFmtId="0" fontId="8" fillId="2" borderId="0" xfId="0" applyFont="1" applyFill="1" applyAlignment="1">
      <alignment vertical="center" wrapText="1"/>
    </xf>
    <xf numFmtId="0" fontId="0" fillId="2" borderId="0" xfId="0" applyFill="1" applyAlignment="1">
      <alignment horizontal="center" vertical="center"/>
    </xf>
    <xf numFmtId="0" fontId="0" fillId="2" borderId="0" xfId="0" applyFill="1" applyAlignment="1">
      <alignment horizontal="left" vertical="center"/>
    </xf>
    <xf numFmtId="0" fontId="11" fillId="2" borderId="0" xfId="0" applyFont="1" applyFill="1"/>
    <xf numFmtId="0" fontId="15" fillId="2" borderId="15" xfId="1" applyFont="1" applyFill="1" applyBorder="1" applyAlignment="1">
      <alignment horizontal="center" vertical="center" wrapText="1"/>
    </xf>
    <xf numFmtId="0" fontId="15" fillId="2" borderId="14" xfId="1" applyFont="1" applyFill="1" applyBorder="1" applyAlignment="1">
      <alignment horizontal="center" vertical="top" wrapText="1"/>
    </xf>
    <xf numFmtId="0" fontId="15" fillId="2" borderId="1" xfId="1" applyFont="1" applyFill="1" applyBorder="1" applyAlignment="1">
      <alignment vertical="top"/>
    </xf>
    <xf numFmtId="0" fontId="15" fillId="2" borderId="1" xfId="1" applyFont="1" applyFill="1" applyBorder="1" applyAlignment="1">
      <alignment horizontal="center" vertical="top" wrapText="1"/>
    </xf>
    <xf numFmtId="0" fontId="15" fillId="2" borderId="1" xfId="1" applyFont="1" applyFill="1" applyBorder="1" applyAlignment="1">
      <alignment horizontal="left" vertical="top" wrapText="1"/>
    </xf>
    <xf numFmtId="164" fontId="15" fillId="2" borderId="1" xfId="1" applyNumberFormat="1" applyFont="1" applyFill="1" applyBorder="1" applyAlignment="1">
      <alignment horizontal="right" vertical="center"/>
    </xf>
    <xf numFmtId="164" fontId="15" fillId="2" borderId="15" xfId="1" applyNumberFormat="1" applyFont="1" applyFill="1" applyBorder="1" applyAlignment="1">
      <alignment horizontal="right" vertical="center"/>
    </xf>
    <xf numFmtId="0" fontId="15" fillId="2" borderId="1" xfId="1" applyFont="1" applyFill="1" applyBorder="1" applyAlignment="1">
      <alignment horizontal="left" vertical="center"/>
    </xf>
    <xf numFmtId="0" fontId="15" fillId="2" borderId="1" xfId="1" applyFont="1" applyFill="1" applyBorder="1" applyAlignment="1">
      <alignment horizontal="left" vertical="center" wrapText="1"/>
    </xf>
    <xf numFmtId="0" fontId="15" fillId="2" borderId="5" xfId="1" applyFont="1" applyFill="1" applyBorder="1" applyAlignment="1">
      <alignment horizontal="center" vertical="top" wrapText="1"/>
    </xf>
    <xf numFmtId="0" fontId="15" fillId="2" borderId="6" xfId="1" applyFont="1" applyFill="1" applyBorder="1" applyAlignment="1">
      <alignment horizontal="left" vertical="top" wrapText="1"/>
    </xf>
    <xf numFmtId="0" fontId="15" fillId="2" borderId="6" xfId="1" applyFont="1" applyFill="1" applyBorder="1" applyAlignment="1">
      <alignment horizontal="center" vertical="center" wrapText="1"/>
    </xf>
    <xf numFmtId="0" fontId="15" fillId="2" borderId="6" xfId="1" applyFont="1" applyFill="1" applyBorder="1" applyAlignment="1">
      <alignment horizontal="right" vertical="center"/>
    </xf>
    <xf numFmtId="0" fontId="15" fillId="2" borderId="7" xfId="1" applyFont="1" applyFill="1" applyBorder="1" applyAlignment="1">
      <alignment horizontal="right" vertical="center"/>
    </xf>
    <xf numFmtId="0" fontId="17" fillId="2" borderId="0" xfId="0" applyFont="1" applyFill="1"/>
    <xf numFmtId="0" fontId="12" fillId="2" borderId="0" xfId="0" applyFont="1" applyFill="1"/>
    <xf numFmtId="0" fontId="12" fillId="2" borderId="0" xfId="0" applyFont="1" applyFill="1" applyAlignment="1">
      <alignment horizontal="right" vertical="center"/>
    </xf>
    <xf numFmtId="0" fontId="9" fillId="2" borderId="0" xfId="0" applyFont="1" applyFill="1" applyAlignment="1">
      <alignment horizontal="center" vertical="center"/>
    </xf>
    <xf numFmtId="0" fontId="1" fillId="2" borderId="0" xfId="0" applyFont="1" applyFill="1" applyAlignment="1">
      <alignment horizontal="center" vertical="center"/>
    </xf>
    <xf numFmtId="0" fontId="5" fillId="2" borderId="0" xfId="0" applyFont="1" applyFill="1" applyAlignment="1">
      <alignment horizontal="center" vertical="center"/>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xf>
    <xf numFmtId="49" fontId="1" fillId="2" borderId="27" xfId="0" applyNumberFormat="1" applyFont="1" applyFill="1" applyBorder="1" applyAlignment="1">
      <alignment horizontal="center" vertical="center"/>
    </xf>
    <xf numFmtId="0" fontId="1" fillId="2" borderId="28" xfId="0" applyFont="1" applyFill="1" applyBorder="1" applyAlignment="1">
      <alignment vertical="center"/>
    </xf>
    <xf numFmtId="0" fontId="1" fillId="2" borderId="28" xfId="0" applyFont="1" applyFill="1" applyBorder="1" applyAlignment="1">
      <alignment horizontal="center" vertical="center"/>
    </xf>
    <xf numFmtId="165" fontId="1" fillId="2" borderId="28" xfId="0" applyNumberFormat="1" applyFont="1" applyFill="1" applyBorder="1" applyAlignment="1">
      <alignment horizontal="center" vertical="center"/>
    </xf>
    <xf numFmtId="165" fontId="1" fillId="2" borderId="25" xfId="0" applyNumberFormat="1" applyFont="1" applyFill="1" applyBorder="1" applyAlignment="1">
      <alignment horizontal="center" vertical="center"/>
    </xf>
    <xf numFmtId="0" fontId="0" fillId="2" borderId="0" xfId="0" applyFill="1" applyBorder="1" applyAlignment="1">
      <alignment vertical="center"/>
    </xf>
    <xf numFmtId="165" fontId="1" fillId="2" borderId="29" xfId="0" applyNumberFormat="1" applyFont="1" applyFill="1" applyBorder="1" applyAlignment="1">
      <alignment horizontal="center" vertical="center"/>
    </xf>
    <xf numFmtId="4" fontId="1" fillId="2" borderId="15" xfId="0" applyNumberFormat="1" applyFont="1" applyFill="1" applyBorder="1" applyAlignment="1">
      <alignment horizontal="center" vertical="center"/>
    </xf>
    <xf numFmtId="4" fontId="1" fillId="2" borderId="16" xfId="0" applyNumberFormat="1" applyFont="1" applyFill="1" applyBorder="1" applyAlignment="1">
      <alignment horizontal="center" vertical="center"/>
    </xf>
    <xf numFmtId="165" fontId="11" fillId="2" borderId="1" xfId="0" applyNumberFormat="1" applyFont="1" applyFill="1" applyBorder="1" applyAlignment="1">
      <alignment horizontal="center" vertical="center"/>
    </xf>
    <xf numFmtId="4" fontId="1" fillId="2" borderId="9" xfId="0" applyNumberFormat="1" applyFont="1" applyFill="1" applyBorder="1" applyAlignment="1">
      <alignment horizontal="center" vertical="center"/>
    </xf>
    <xf numFmtId="4" fontId="1" fillId="2" borderId="10" xfId="0" applyNumberFormat="1" applyFont="1" applyFill="1" applyBorder="1" applyAlignment="1">
      <alignment horizontal="center" vertical="center"/>
    </xf>
    <xf numFmtId="168" fontId="8" fillId="2" borderId="1" xfId="0" applyNumberFormat="1" applyFont="1" applyFill="1" applyBorder="1" applyAlignment="1">
      <alignment horizontal="center" vertical="center"/>
    </xf>
    <xf numFmtId="4" fontId="15" fillId="2" borderId="16" xfId="1" applyNumberFormat="1" applyFont="1" applyFill="1" applyBorder="1" applyAlignment="1">
      <alignment horizontal="right" vertical="center"/>
    </xf>
    <xf numFmtId="166" fontId="8" fillId="2" borderId="1" xfId="0" applyNumberFormat="1" applyFont="1" applyFill="1" applyBorder="1" applyAlignment="1">
      <alignment horizontal="center" vertical="center"/>
    </xf>
    <xf numFmtId="0" fontId="15" fillId="2" borderId="14" xfId="1" applyFont="1" applyFill="1" applyBorder="1" applyAlignment="1">
      <alignment horizontal="center" vertical="center" wrapText="1"/>
    </xf>
    <xf numFmtId="0" fontId="15" fillId="2" borderId="1" xfId="1" applyFont="1" applyFill="1" applyBorder="1" applyAlignment="1">
      <alignment horizontal="center" vertical="center" wrapText="1"/>
    </xf>
    <xf numFmtId="0" fontId="1" fillId="2" borderId="1" xfId="0" applyFont="1" applyFill="1" applyBorder="1" applyAlignment="1">
      <alignment horizontal="left" vertical="top" wrapText="1"/>
    </xf>
    <xf numFmtId="4" fontId="18" fillId="2" borderId="1" xfId="1" applyNumberFormat="1" applyFont="1" applyFill="1" applyBorder="1" applyAlignment="1">
      <alignment horizontal="center" vertical="center" wrapText="1"/>
    </xf>
    <xf numFmtId="0" fontId="18" fillId="2" borderId="1" xfId="1" applyFont="1" applyFill="1" applyBorder="1" applyAlignment="1">
      <alignment horizontal="left" vertical="top" wrapText="1" indent="2"/>
    </xf>
    <xf numFmtId="0" fontId="18" fillId="2" borderId="1" xfId="1" applyFont="1" applyFill="1" applyBorder="1" applyAlignment="1">
      <alignment horizontal="center" vertical="center" wrapText="1"/>
    </xf>
    <xf numFmtId="4" fontId="3" fillId="2" borderId="1" xfId="1" applyNumberFormat="1" applyFont="1" applyFill="1" applyBorder="1" applyAlignment="1">
      <alignment horizontal="center" vertical="center" wrapText="1"/>
    </xf>
    <xf numFmtId="0" fontId="18" fillId="2" borderId="1" xfId="1" applyFont="1" applyFill="1" applyBorder="1" applyAlignment="1">
      <alignment horizontal="left" vertical="top" wrapText="1"/>
    </xf>
    <xf numFmtId="0" fontId="18" fillId="2" borderId="1" xfId="1" applyFont="1" applyFill="1" applyBorder="1" applyAlignment="1">
      <alignment horizontal="center" vertical="top" wrapText="1"/>
    </xf>
    <xf numFmtId="0" fontId="18" fillId="2" borderId="1" xfId="1" applyFont="1" applyFill="1" applyBorder="1" applyAlignment="1">
      <alignment horizontal="left" vertical="center" wrapText="1"/>
    </xf>
    <xf numFmtId="164" fontId="1" fillId="2" borderId="1" xfId="0" applyNumberFormat="1" applyFont="1" applyFill="1" applyBorder="1" applyAlignment="1">
      <alignment horizontal="center" vertical="center"/>
    </xf>
    <xf numFmtId="165" fontId="11" fillId="2" borderId="15" xfId="0" applyNumberFormat="1" applyFont="1" applyFill="1" applyBorder="1" applyAlignment="1">
      <alignment horizontal="center" vertical="center"/>
    </xf>
    <xf numFmtId="168" fontId="8" fillId="2" borderId="15" xfId="0" applyNumberFormat="1" applyFont="1" applyFill="1" applyBorder="1" applyAlignment="1">
      <alignment horizontal="center" vertical="center"/>
    </xf>
    <xf numFmtId="0" fontId="0" fillId="2" borderId="0" xfId="0" applyFont="1" applyFill="1"/>
    <xf numFmtId="0" fontId="9"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0" fillId="2" borderId="0" xfId="0" applyFont="1" applyFill="1" applyAlignment="1">
      <alignment vertical="center" wrapText="1"/>
    </xf>
    <xf numFmtId="0" fontId="1" fillId="2" borderId="19"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left" vertical="center" wrapText="1"/>
    </xf>
    <xf numFmtId="0" fontId="15" fillId="2" borderId="0" xfId="1" applyFont="1" applyFill="1" applyBorder="1" applyAlignment="1">
      <alignment horizontal="left" vertical="top" wrapText="1"/>
    </xf>
    <xf numFmtId="0" fontId="12" fillId="2" borderId="0" xfId="0" applyFont="1" applyFill="1" applyAlignment="1">
      <alignment horizontal="left" wrapText="1" indent="3"/>
    </xf>
    <xf numFmtId="0" fontId="13" fillId="2" borderId="0" xfId="0" applyFont="1" applyFill="1" applyAlignment="1">
      <alignment horizontal="center" wrapText="1"/>
    </xf>
    <xf numFmtId="0" fontId="15" fillId="2" borderId="2" xfId="1" applyFont="1" applyFill="1" applyBorder="1" applyAlignment="1">
      <alignment horizontal="center" vertical="center" wrapText="1"/>
    </xf>
    <xf numFmtId="0" fontId="15" fillId="2" borderId="14" xfId="1" applyFont="1" applyFill="1" applyBorder="1" applyAlignment="1">
      <alignment horizontal="center" vertical="center" wrapText="1"/>
    </xf>
    <xf numFmtId="0" fontId="15" fillId="2" borderId="3" xfId="1" applyFont="1" applyFill="1" applyBorder="1" applyAlignment="1">
      <alignment horizontal="center" vertical="center" wrapText="1"/>
    </xf>
    <xf numFmtId="0" fontId="15" fillId="2" borderId="1" xfId="1" applyFont="1" applyFill="1" applyBorder="1" applyAlignment="1">
      <alignment horizontal="center" vertical="center" wrapText="1"/>
    </xf>
    <xf numFmtId="0" fontId="15" fillId="2" borderId="4" xfId="1" applyFont="1" applyFill="1" applyBorder="1" applyAlignment="1">
      <alignment horizontal="center" vertical="center" wrapText="1"/>
    </xf>
    <xf numFmtId="4" fontId="15" fillId="2" borderId="21" xfId="1" applyNumberFormat="1" applyFont="1" applyFill="1" applyBorder="1" applyAlignment="1">
      <alignment horizontal="center" vertical="center"/>
    </xf>
    <xf numFmtId="4" fontId="15" fillId="2" borderId="22" xfId="1" applyNumberFormat="1" applyFont="1" applyFill="1" applyBorder="1" applyAlignment="1">
      <alignment horizontal="center" vertical="center"/>
    </xf>
    <xf numFmtId="4" fontId="15" fillId="2" borderId="23" xfId="1" applyNumberFormat="1" applyFont="1" applyFill="1" applyBorder="1" applyAlignment="1">
      <alignment horizontal="center" vertical="center"/>
    </xf>
    <xf numFmtId="4" fontId="15" fillId="2" borderId="24" xfId="1" applyNumberFormat="1" applyFont="1" applyFill="1" applyBorder="1" applyAlignment="1">
      <alignment horizontal="center" vertical="center"/>
    </xf>
    <xf numFmtId="4" fontId="15" fillId="2" borderId="25" xfId="1" applyNumberFormat="1" applyFont="1" applyFill="1" applyBorder="1" applyAlignment="1">
      <alignment horizontal="center" vertical="center"/>
    </xf>
    <xf numFmtId="4" fontId="15" fillId="2" borderId="26" xfId="1" applyNumberFormat="1" applyFont="1" applyFill="1" applyBorder="1" applyAlignment="1">
      <alignment horizontal="center" vertical="center"/>
    </xf>
    <xf numFmtId="4" fontId="15" fillId="2" borderId="31" xfId="1" applyNumberFormat="1" applyFont="1" applyFill="1" applyBorder="1" applyAlignment="1">
      <alignment horizontal="center" vertical="center"/>
    </xf>
    <xf numFmtId="4" fontId="15" fillId="2" borderId="0" xfId="1" applyNumberFormat="1" applyFont="1" applyFill="1" applyBorder="1" applyAlignment="1">
      <alignment horizontal="center" vertical="center"/>
    </xf>
    <xf numFmtId="4" fontId="15" fillId="2" borderId="32" xfId="1" applyNumberFormat="1" applyFont="1" applyFill="1" applyBorder="1" applyAlignment="1">
      <alignment horizontal="center" vertical="center"/>
    </xf>
  </cellXfs>
  <cellStyles count="2">
    <cellStyle name="Обычный" xfId="0" builtinId="0"/>
    <cellStyle name="Обычный_стр.1_5"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workbookViewId="0">
      <selection activeCell="B29" sqref="B29"/>
    </sheetView>
  </sheetViews>
  <sheetFormatPr defaultRowHeight="15" x14ac:dyDescent="0.25"/>
  <cols>
    <col min="1" max="1" width="32" customWidth="1"/>
    <col min="2" max="2" width="106.140625" customWidth="1"/>
  </cols>
  <sheetData>
    <row r="1" spans="1:2" x14ac:dyDescent="0.25">
      <c r="B1" s="4"/>
    </row>
    <row r="2" spans="1:2" ht="20.25" x14ac:dyDescent="0.25">
      <c r="A2" s="106" t="s">
        <v>17</v>
      </c>
      <c r="B2" s="107"/>
    </row>
    <row r="3" spans="1:2" ht="20.25" x14ac:dyDescent="0.25">
      <c r="A3" s="106" t="s">
        <v>16</v>
      </c>
      <c r="B3" s="107"/>
    </row>
    <row r="4" spans="1:2" ht="20.25" x14ac:dyDescent="0.25">
      <c r="A4" s="106" t="s">
        <v>197</v>
      </c>
      <c r="B4" s="107"/>
    </row>
    <row r="5" spans="1:2" ht="18.75" x14ac:dyDescent="0.25">
      <c r="A5" s="108" t="s">
        <v>196</v>
      </c>
      <c r="B5" s="107"/>
    </row>
    <row r="6" spans="1:2" x14ac:dyDescent="0.25">
      <c r="A6" s="109" t="s">
        <v>15</v>
      </c>
      <c r="B6" s="107"/>
    </row>
    <row r="7" spans="1:2" x14ac:dyDescent="0.25">
      <c r="B7" s="3"/>
    </row>
    <row r="8" spans="1:2" x14ac:dyDescent="0.25">
      <c r="B8" s="1"/>
    </row>
    <row r="9" spans="1:2" x14ac:dyDescent="0.25">
      <c r="B9" s="10" t="s">
        <v>12</v>
      </c>
    </row>
    <row r="10" spans="1:2" x14ac:dyDescent="0.25">
      <c r="B10" s="10" t="s">
        <v>13</v>
      </c>
    </row>
    <row r="11" spans="1:2" x14ac:dyDescent="0.25">
      <c r="B11" s="10" t="s">
        <v>14</v>
      </c>
    </row>
    <row r="12" spans="1:2" x14ac:dyDescent="0.25">
      <c r="B12" s="2"/>
    </row>
    <row r="14" spans="1:2" ht="15.75" x14ac:dyDescent="0.25">
      <c r="A14" s="5" t="s">
        <v>0</v>
      </c>
    </row>
    <row r="15" spans="1:2" ht="15.75" x14ac:dyDescent="0.25">
      <c r="A15" s="6" t="s">
        <v>1</v>
      </c>
      <c r="B15" s="7" t="s">
        <v>189</v>
      </c>
    </row>
    <row r="16" spans="1:2" ht="15.75" customHeight="1" x14ac:dyDescent="0.25">
      <c r="A16" s="6" t="s">
        <v>2</v>
      </c>
      <c r="B16" s="6" t="s">
        <v>190</v>
      </c>
    </row>
    <row r="17" spans="1:2" ht="31.5" x14ac:dyDescent="0.25">
      <c r="A17" s="16" t="s">
        <v>3</v>
      </c>
      <c r="B17" s="6" t="s">
        <v>191</v>
      </c>
    </row>
    <row r="18" spans="1:2" ht="15.75" x14ac:dyDescent="0.25">
      <c r="A18" s="6" t="s">
        <v>4</v>
      </c>
      <c r="B18" s="6" t="s">
        <v>179</v>
      </c>
    </row>
    <row r="19" spans="1:2" ht="15.75" x14ac:dyDescent="0.25">
      <c r="A19" s="6" t="s">
        <v>5</v>
      </c>
      <c r="B19" s="8">
        <v>7706757331</v>
      </c>
    </row>
    <row r="20" spans="1:2" ht="15.75" x14ac:dyDescent="0.25">
      <c r="A20" s="6" t="s">
        <v>6</v>
      </c>
      <c r="B20" s="94" t="s">
        <v>219</v>
      </c>
    </row>
    <row r="21" spans="1:2" ht="31.5" x14ac:dyDescent="0.25">
      <c r="A21" s="11" t="s">
        <v>7</v>
      </c>
      <c r="B21" s="9" t="s">
        <v>198</v>
      </c>
    </row>
    <row r="22" spans="1:2" ht="15.75" x14ac:dyDescent="0.25">
      <c r="A22" s="6" t="s">
        <v>8</v>
      </c>
      <c r="B22" s="7" t="s">
        <v>192</v>
      </c>
    </row>
    <row r="23" spans="1:2" ht="15.75" x14ac:dyDescent="0.25">
      <c r="A23" s="6" t="s">
        <v>9</v>
      </c>
      <c r="B23" s="7" t="s">
        <v>181</v>
      </c>
    </row>
    <row r="24" spans="1:2" ht="15.75" x14ac:dyDescent="0.25">
      <c r="A24" s="6" t="s">
        <v>10</v>
      </c>
      <c r="B24" s="7" t="s">
        <v>11</v>
      </c>
    </row>
  </sheetData>
  <mergeCells count="5">
    <mergeCell ref="A2:B2"/>
    <mergeCell ref="A3:B3"/>
    <mergeCell ref="A4:B4"/>
    <mergeCell ref="A5:B5"/>
    <mergeCell ref="A6:B6"/>
  </mergeCells>
  <printOptions horizontalCentered="1"/>
  <pageMargins left="0.11811023622047245" right="0.11811023622047245" top="0.94488188976377963" bottom="0.15748031496062992" header="0" footer="0"/>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tabSelected="1" topLeftCell="A4" workbookViewId="0">
      <selection activeCell="D20" sqref="D20"/>
    </sheetView>
  </sheetViews>
  <sheetFormatPr defaultColWidth="9.140625" defaultRowHeight="15" x14ac:dyDescent="0.25"/>
  <cols>
    <col min="1" max="1" width="41" style="105" customWidth="1"/>
    <col min="2" max="2" width="26" style="105" customWidth="1"/>
    <col min="3" max="3" width="25" style="105" customWidth="1"/>
    <col min="4" max="4" width="30.7109375" style="105" customWidth="1"/>
    <col min="5" max="5" width="20.42578125" style="105" customWidth="1"/>
    <col min="6" max="16384" width="9.140625" style="105"/>
  </cols>
  <sheetData>
    <row r="1" spans="1:5" ht="15.75" x14ac:dyDescent="0.25">
      <c r="A1" s="28" t="s">
        <v>18</v>
      </c>
    </row>
    <row r="2" spans="1:5" ht="20.25" x14ac:dyDescent="0.25">
      <c r="C2" s="72" t="s">
        <v>24</v>
      </c>
    </row>
    <row r="3" spans="1:5" ht="20.25" x14ac:dyDescent="0.25">
      <c r="C3" s="72" t="s">
        <v>193</v>
      </c>
    </row>
    <row r="4" spans="1:5" ht="15.75" x14ac:dyDescent="0.25">
      <c r="C4" s="73" t="s">
        <v>26</v>
      </c>
    </row>
    <row r="5" spans="1:5" ht="15.75" x14ac:dyDescent="0.25">
      <c r="C5" s="73" t="s">
        <v>25</v>
      </c>
    </row>
    <row r="6" spans="1:5" ht="15.75" x14ac:dyDescent="0.25">
      <c r="C6" s="73" t="s">
        <v>220</v>
      </c>
    </row>
    <row r="7" spans="1:5" ht="15.75" x14ac:dyDescent="0.25">
      <c r="C7" s="73"/>
    </row>
    <row r="9" spans="1:5" ht="18.75" x14ac:dyDescent="0.25">
      <c r="C9" s="74" t="s">
        <v>199</v>
      </c>
    </row>
    <row r="10" spans="1:5" ht="111.75" customHeight="1" x14ac:dyDescent="0.25">
      <c r="A10" s="110" t="s">
        <v>221</v>
      </c>
      <c r="B10" s="110"/>
      <c r="C10" s="110"/>
      <c r="D10" s="110"/>
      <c r="E10" s="110"/>
    </row>
    <row r="11" spans="1:5" ht="15.75" thickBot="1" x14ac:dyDescent="0.3"/>
    <row r="12" spans="1:5" ht="63.75" thickBot="1" x14ac:dyDescent="0.3">
      <c r="A12" s="29" t="s">
        <v>19</v>
      </c>
      <c r="B12" s="31" t="s">
        <v>20</v>
      </c>
      <c r="C12" s="31" t="s">
        <v>21</v>
      </c>
      <c r="D12" s="31" t="s">
        <v>22</v>
      </c>
      <c r="E12" s="32" t="s">
        <v>23</v>
      </c>
    </row>
    <row r="13" spans="1:5" ht="60" customHeight="1" thickBot="1" x14ac:dyDescent="0.3">
      <c r="A13" s="75" t="s">
        <v>194</v>
      </c>
      <c r="B13" s="76" t="s">
        <v>222</v>
      </c>
      <c r="C13" s="76" t="s">
        <v>180</v>
      </c>
      <c r="D13" s="87">
        <f>'приложение 4'!F16/'приложение 4'!F11*1000</f>
        <v>2889.2097556991571</v>
      </c>
      <c r="E13" s="88">
        <f>ROUND('приложение 4'!F17*1000000/('приложение 4'!F9*12),2)</f>
        <v>255743.71</v>
      </c>
    </row>
  </sheetData>
  <mergeCells count="1">
    <mergeCell ref="A10:E10"/>
  </mergeCells>
  <printOptions horizontalCentered="1"/>
  <pageMargins left="0.11811023622047245" right="0.11811023622047245" top="1.1417322834645669" bottom="0.15748031496062992" header="0" footer="0"/>
  <pageSetup paperSize="9" orientation="landscape"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3"/>
  <sheetViews>
    <sheetView zoomScale="83" zoomScaleNormal="83" workbookViewId="0">
      <pane ySplit="7" topLeftCell="A38" activePane="bottomLeft" state="frozen"/>
      <selection pane="bottomLeft" activeCell="G1" sqref="G1:J1048576"/>
    </sheetView>
  </sheetViews>
  <sheetFormatPr defaultColWidth="9.140625" defaultRowHeight="15" x14ac:dyDescent="0.25"/>
  <cols>
    <col min="1" max="1" width="6" style="26" customWidth="1"/>
    <col min="2" max="2" width="54" style="26" customWidth="1"/>
    <col min="3" max="3" width="15.5703125" style="26" customWidth="1"/>
    <col min="4" max="4" width="24.5703125" style="26" customWidth="1"/>
    <col min="5" max="5" width="21.28515625" style="26" customWidth="1"/>
    <col min="6" max="6" width="20.85546875" style="26" customWidth="1"/>
    <col min="7" max="7" width="26.28515625" style="26" customWidth="1"/>
    <col min="8" max="16384" width="9.140625" style="26"/>
  </cols>
  <sheetData>
    <row r="1" spans="1:12" x14ac:dyDescent="0.25">
      <c r="F1" s="27" t="s">
        <v>27</v>
      </c>
    </row>
    <row r="2" spans="1:12" x14ac:dyDescent="0.25">
      <c r="F2" s="27" t="s">
        <v>13</v>
      </c>
    </row>
    <row r="3" spans="1:12" x14ac:dyDescent="0.25">
      <c r="F3" s="27" t="s">
        <v>14</v>
      </c>
    </row>
    <row r="4" spans="1:12" x14ac:dyDescent="0.25">
      <c r="F4" s="27"/>
    </row>
    <row r="6" spans="1:12" ht="16.5" thickBot="1" x14ac:dyDescent="0.3">
      <c r="A6" s="28" t="s">
        <v>182</v>
      </c>
    </row>
    <row r="7" spans="1:12" ht="76.5" customHeight="1" thickBot="1" x14ac:dyDescent="0.3">
      <c r="A7" s="29" t="s">
        <v>28</v>
      </c>
      <c r="B7" s="30" t="s">
        <v>29</v>
      </c>
      <c r="C7" s="30" t="s">
        <v>30</v>
      </c>
      <c r="D7" s="31" t="s">
        <v>200</v>
      </c>
      <c r="E7" s="31" t="s">
        <v>201</v>
      </c>
      <c r="F7" s="32" t="s">
        <v>202</v>
      </c>
    </row>
    <row r="8" spans="1:12" ht="15.75" x14ac:dyDescent="0.25">
      <c r="A8" s="77" t="s">
        <v>69</v>
      </c>
      <c r="B8" s="78" t="s">
        <v>31</v>
      </c>
      <c r="C8" s="79" t="s">
        <v>32</v>
      </c>
      <c r="D8" s="80">
        <v>449</v>
      </c>
      <c r="E8" s="81">
        <v>449</v>
      </c>
      <c r="F8" s="83">
        <v>440.67</v>
      </c>
    </row>
    <row r="9" spans="1:12" ht="65.25" customHeight="1" x14ac:dyDescent="0.25">
      <c r="A9" s="33" t="s">
        <v>70</v>
      </c>
      <c r="B9" s="18" t="s">
        <v>33</v>
      </c>
      <c r="C9" s="34" t="s">
        <v>32</v>
      </c>
      <c r="D9" s="17">
        <v>385.23</v>
      </c>
      <c r="E9" s="85">
        <v>386.99600000000004</v>
      </c>
      <c r="F9" s="83">
        <v>337.25578986308449</v>
      </c>
    </row>
    <row r="10" spans="1:12" ht="15.75" x14ac:dyDescent="0.25">
      <c r="A10" s="33" t="s">
        <v>71</v>
      </c>
      <c r="B10" s="19" t="s">
        <v>34</v>
      </c>
      <c r="C10" s="34" t="s">
        <v>35</v>
      </c>
      <c r="D10" s="17">
        <v>957.31</v>
      </c>
      <c r="E10" s="85">
        <v>1089.3253970000001</v>
      </c>
      <c r="F10" s="84">
        <v>1017.2</v>
      </c>
    </row>
    <row r="11" spans="1:12" ht="15.75" x14ac:dyDescent="0.25">
      <c r="A11" s="33" t="s">
        <v>72</v>
      </c>
      <c r="B11" s="19" t="s">
        <v>36</v>
      </c>
      <c r="C11" s="34" t="s">
        <v>35</v>
      </c>
      <c r="D11" s="17">
        <v>675.37596299999996</v>
      </c>
      <c r="E11" s="85">
        <v>818.17900000000009</v>
      </c>
      <c r="F11" s="84">
        <v>746.31854366666653</v>
      </c>
    </row>
    <row r="12" spans="1:12" ht="15.75" x14ac:dyDescent="0.25">
      <c r="A12" s="33" t="s">
        <v>73</v>
      </c>
      <c r="B12" s="19" t="s">
        <v>37</v>
      </c>
      <c r="C12" s="34" t="s">
        <v>38</v>
      </c>
      <c r="D12" s="17">
        <v>2137.67</v>
      </c>
      <c r="E12" s="85">
        <v>2075.75</v>
      </c>
      <c r="F12" s="84">
        <v>1998.39</v>
      </c>
      <c r="G12" s="35"/>
    </row>
    <row r="13" spans="1:12" ht="31.5" x14ac:dyDescent="0.25">
      <c r="A13" s="33" t="s">
        <v>74</v>
      </c>
      <c r="B13" s="18" t="s">
        <v>114</v>
      </c>
      <c r="C13" s="34" t="s">
        <v>38</v>
      </c>
      <c r="D13" s="17">
        <v>2134.6947999999998</v>
      </c>
      <c r="E13" s="85">
        <v>2072.33</v>
      </c>
      <c r="F13" s="84">
        <v>1994.97</v>
      </c>
      <c r="H13" s="35"/>
      <c r="I13" s="35"/>
      <c r="J13" s="35"/>
      <c r="K13" s="35"/>
      <c r="L13" s="35"/>
    </row>
    <row r="14" spans="1:12" ht="15.75" x14ac:dyDescent="0.25">
      <c r="A14" s="33"/>
      <c r="B14" s="18" t="s">
        <v>216</v>
      </c>
      <c r="C14" s="34" t="s">
        <v>38</v>
      </c>
      <c r="D14" s="17">
        <v>1730.12</v>
      </c>
      <c r="E14" s="85">
        <v>1679.25</v>
      </c>
      <c r="F14" s="84">
        <v>1622.56</v>
      </c>
    </row>
    <row r="15" spans="1:12" ht="15.75" x14ac:dyDescent="0.25">
      <c r="A15" s="36" t="s">
        <v>75</v>
      </c>
      <c r="B15" s="37" t="s">
        <v>39</v>
      </c>
      <c r="C15" s="38" t="s">
        <v>40</v>
      </c>
      <c r="D15" s="39">
        <f>SUM(D16:D19)</f>
        <v>4298.9951144400002</v>
      </c>
      <c r="E15" s="21">
        <f>SUM(E16:E19)</f>
        <v>3345.1495732051194</v>
      </c>
      <c r="F15" s="40">
        <f>SUM(F16:F19)</f>
        <v>6887.0906615013973</v>
      </c>
    </row>
    <row r="16" spans="1:12" ht="15.75" x14ac:dyDescent="0.25">
      <c r="A16" s="33" t="s">
        <v>76</v>
      </c>
      <c r="B16" s="19" t="s">
        <v>41</v>
      </c>
      <c r="C16" s="34" t="s">
        <v>40</v>
      </c>
      <c r="D16" s="12">
        <v>985.85633710000002</v>
      </c>
      <c r="E16" s="86">
        <v>1128.21787272491</v>
      </c>
      <c r="F16" s="83">
        <f>2156270.81722092/1000</f>
        <v>2156.2708172209204</v>
      </c>
      <c r="G16" s="20"/>
    </row>
    <row r="17" spans="1:7" ht="15.75" x14ac:dyDescent="0.25">
      <c r="A17" s="33" t="s">
        <v>77</v>
      </c>
      <c r="B17" s="19" t="s">
        <v>42</v>
      </c>
      <c r="C17" s="34" t="s">
        <v>40</v>
      </c>
      <c r="D17" s="12"/>
      <c r="E17" s="86">
        <v>600.81706559282804</v>
      </c>
      <c r="F17" s="83">
        <f>1035012.55234829/1000</f>
        <v>1035.01255234829</v>
      </c>
      <c r="G17" s="41"/>
    </row>
    <row r="18" spans="1:7" ht="31.5" x14ac:dyDescent="0.25">
      <c r="A18" s="33" t="s">
        <v>78</v>
      </c>
      <c r="B18" s="18" t="s">
        <v>184</v>
      </c>
      <c r="C18" s="34" t="s">
        <v>40</v>
      </c>
      <c r="D18" s="12">
        <v>3290.92655466</v>
      </c>
      <c r="E18" s="86">
        <v>1588.0909999999999</v>
      </c>
      <c r="F18" s="83">
        <v>3620.22592607653</v>
      </c>
      <c r="G18" s="20"/>
    </row>
    <row r="19" spans="1:7" ht="31.5" x14ac:dyDescent="0.25">
      <c r="A19" s="33" t="s">
        <v>111</v>
      </c>
      <c r="B19" s="18" t="s">
        <v>112</v>
      </c>
      <c r="C19" s="34" t="s">
        <v>40</v>
      </c>
      <c r="D19" s="12">
        <v>22.21222268</v>
      </c>
      <c r="E19" s="86">
        <f>28.0236348873816</f>
        <v>28.023634887381601</v>
      </c>
      <c r="F19" s="83">
        <v>75.581365855655903</v>
      </c>
      <c r="G19" s="20"/>
    </row>
    <row r="20" spans="1:7" ht="15.75" x14ac:dyDescent="0.25">
      <c r="A20" s="33" t="s">
        <v>79</v>
      </c>
      <c r="B20" s="19" t="s">
        <v>43</v>
      </c>
      <c r="C20" s="34" t="s">
        <v>40</v>
      </c>
      <c r="D20" s="12">
        <f>D21+D23</f>
        <v>2157.13009096</v>
      </c>
      <c r="E20" s="12">
        <f>E21+E23</f>
        <v>2162.3932137810498</v>
      </c>
      <c r="F20" s="13">
        <f>F21+F23</f>
        <v>3830.5303390634299</v>
      </c>
    </row>
    <row r="21" spans="1:7" ht="15.75" x14ac:dyDescent="0.25">
      <c r="A21" s="33" t="s">
        <v>80</v>
      </c>
      <c r="B21" s="19" t="s">
        <v>44</v>
      </c>
      <c r="C21" s="34" t="s">
        <v>40</v>
      </c>
      <c r="D21" s="12">
        <v>1052.02913227</v>
      </c>
      <c r="E21" s="12">
        <f>1127078.31955914/1000</f>
        <v>1127.0783195591398</v>
      </c>
      <c r="F21" s="83">
        <v>2155.04321884313</v>
      </c>
    </row>
    <row r="22" spans="1:7" ht="15.75" x14ac:dyDescent="0.25">
      <c r="A22" s="33"/>
      <c r="B22" s="19" t="s">
        <v>45</v>
      </c>
      <c r="C22" s="34" t="s">
        <v>46</v>
      </c>
      <c r="D22" s="17">
        <v>538.88</v>
      </c>
      <c r="E22" s="102">
        <v>475</v>
      </c>
      <c r="F22" s="83">
        <v>497.53</v>
      </c>
    </row>
    <row r="23" spans="1:7" ht="15.75" x14ac:dyDescent="0.25">
      <c r="A23" s="33" t="s">
        <v>81</v>
      </c>
      <c r="B23" s="19" t="s">
        <v>195</v>
      </c>
      <c r="C23" s="34" t="s">
        <v>40</v>
      </c>
      <c r="D23" s="12">
        <v>1105.10095869</v>
      </c>
      <c r="E23" s="12">
        <f>1035314.89422191/1000</f>
        <v>1035.31489422191</v>
      </c>
      <c r="F23" s="83">
        <f>1675487.1202203/1000</f>
        <v>1675.4871202203001</v>
      </c>
    </row>
    <row r="24" spans="1:7" ht="15.75" x14ac:dyDescent="0.25">
      <c r="A24" s="33"/>
      <c r="B24" s="19" t="s">
        <v>47</v>
      </c>
      <c r="C24" s="34" t="s">
        <v>48</v>
      </c>
      <c r="D24" s="17">
        <v>184.74</v>
      </c>
      <c r="E24" s="102">
        <v>177.1</v>
      </c>
      <c r="F24" s="83">
        <v>186.11</v>
      </c>
    </row>
    <row r="25" spans="1:7" ht="22.15" customHeight="1" x14ac:dyDescent="0.25">
      <c r="A25" s="33" t="s">
        <v>83</v>
      </c>
      <c r="B25" s="19" t="s">
        <v>49</v>
      </c>
      <c r="C25" s="34" t="s">
        <v>40</v>
      </c>
      <c r="D25" s="117" t="s">
        <v>110</v>
      </c>
      <c r="E25" s="118"/>
      <c r="F25" s="119"/>
    </row>
    <row r="26" spans="1:7" ht="31.5" x14ac:dyDescent="0.25">
      <c r="A26" s="33" t="s">
        <v>82</v>
      </c>
      <c r="B26" s="18" t="s">
        <v>50</v>
      </c>
      <c r="C26" s="38"/>
      <c r="D26" s="117" t="s">
        <v>110</v>
      </c>
      <c r="E26" s="118"/>
      <c r="F26" s="119"/>
    </row>
    <row r="27" spans="1:7" ht="15.75" x14ac:dyDescent="0.25">
      <c r="A27" s="33" t="s">
        <v>84</v>
      </c>
      <c r="B27" s="19" t="s">
        <v>51</v>
      </c>
      <c r="C27" s="34" t="s">
        <v>52</v>
      </c>
      <c r="D27" s="12"/>
      <c r="E27" s="12"/>
      <c r="F27" s="13"/>
    </row>
    <row r="28" spans="1:7" ht="31.5" x14ac:dyDescent="0.25">
      <c r="A28" s="33" t="s">
        <v>85</v>
      </c>
      <c r="B28" s="18" t="s">
        <v>53</v>
      </c>
      <c r="C28" s="34" t="s">
        <v>54</v>
      </c>
      <c r="D28" s="12"/>
      <c r="E28" s="12"/>
      <c r="F28" s="13"/>
    </row>
    <row r="29" spans="1:7" ht="31.5" x14ac:dyDescent="0.25">
      <c r="A29" s="33" t="s">
        <v>86</v>
      </c>
      <c r="B29" s="18" t="s">
        <v>55</v>
      </c>
      <c r="C29" s="34"/>
      <c r="D29" s="114"/>
      <c r="E29" s="115"/>
      <c r="F29" s="116"/>
    </row>
    <row r="30" spans="1:7" ht="15.75" x14ac:dyDescent="0.25">
      <c r="A30" s="36" t="s">
        <v>87</v>
      </c>
      <c r="B30" s="42" t="s">
        <v>56</v>
      </c>
      <c r="C30" s="82"/>
      <c r="D30" s="91">
        <f>SUM(D31:D34)</f>
        <v>5322.5746950800003</v>
      </c>
      <c r="E30" s="21">
        <f>SUM(E31:E34)</f>
        <v>3343.8447120540195</v>
      </c>
      <c r="F30" s="40">
        <f>F31+F32+F33+F34</f>
        <v>5856.9862504663251</v>
      </c>
      <c r="G30" s="20"/>
    </row>
    <row r="31" spans="1:7" ht="15.75" x14ac:dyDescent="0.25">
      <c r="A31" s="33" t="s">
        <v>88</v>
      </c>
      <c r="B31" s="18" t="s">
        <v>57</v>
      </c>
      <c r="C31" s="34" t="s">
        <v>40</v>
      </c>
      <c r="D31" s="12">
        <f>D21</f>
        <v>1052.02913227</v>
      </c>
      <c r="E31" s="12">
        <f>E16</f>
        <v>1128.21787272491</v>
      </c>
      <c r="F31" s="13">
        <v>2156.2200922862298</v>
      </c>
    </row>
    <row r="32" spans="1:7" ht="15.75" x14ac:dyDescent="0.25">
      <c r="A32" s="33" t="s">
        <v>89</v>
      </c>
      <c r="B32" s="18" t="s">
        <v>58</v>
      </c>
      <c r="C32" s="34" t="s">
        <v>40</v>
      </c>
      <c r="D32" s="12">
        <f>1202871.36178/1000</f>
        <v>1202.8713617799999</v>
      </c>
      <c r="E32" s="12">
        <f>E17</f>
        <v>600.81706559282804</v>
      </c>
      <c r="F32" s="13">
        <f>F17</f>
        <v>1035.01255234829</v>
      </c>
      <c r="G32" s="44"/>
    </row>
    <row r="33" spans="1:10" ht="31.5" x14ac:dyDescent="0.25">
      <c r="A33" s="33" t="s">
        <v>90</v>
      </c>
      <c r="B33" s="18" t="s">
        <v>188</v>
      </c>
      <c r="C33" s="34" t="s">
        <v>40</v>
      </c>
      <c r="D33" s="12">
        <f>3005555/1000</f>
        <v>3005.5549999999998</v>
      </c>
      <c r="E33" s="12">
        <f>1587648.4188489/1000</f>
        <v>1587.6484188488998</v>
      </c>
      <c r="F33" s="103">
        <f>2622195.48997615/1000</f>
        <v>2622.1954899761499</v>
      </c>
    </row>
    <row r="34" spans="1:10" ht="31.5" x14ac:dyDescent="0.25">
      <c r="A34" s="33" t="s">
        <v>113</v>
      </c>
      <c r="B34" s="18" t="s">
        <v>185</v>
      </c>
      <c r="C34" s="34" t="s">
        <v>40</v>
      </c>
      <c r="D34" s="12">
        <f>62119.20103/1000</f>
        <v>62.119201029999999</v>
      </c>
      <c r="E34" s="12">
        <f>28.0236348873816-0.83128-0.031</f>
        <v>27.161354887381602</v>
      </c>
      <c r="F34" s="103">
        <f>F19-2.14792-29.62533-0.25</f>
        <v>43.558115855655899</v>
      </c>
    </row>
    <row r="35" spans="1:10" ht="31.5" x14ac:dyDescent="0.25">
      <c r="A35" s="36" t="s">
        <v>91</v>
      </c>
      <c r="B35" s="42" t="s">
        <v>60</v>
      </c>
      <c r="C35" s="38" t="s">
        <v>40</v>
      </c>
      <c r="D35" s="117" t="s">
        <v>110</v>
      </c>
      <c r="E35" s="118"/>
      <c r="F35" s="119"/>
    </row>
    <row r="36" spans="1:10" ht="15.75" x14ac:dyDescent="0.25">
      <c r="A36" s="33" t="s">
        <v>92</v>
      </c>
      <c r="B36" s="45" t="s">
        <v>61</v>
      </c>
      <c r="C36" s="34" t="s">
        <v>40</v>
      </c>
      <c r="D36" s="14"/>
      <c r="E36" s="14"/>
      <c r="F36" s="15"/>
    </row>
    <row r="37" spans="1:10" ht="15.75" x14ac:dyDescent="0.25">
      <c r="A37" s="33" t="s">
        <v>93</v>
      </c>
      <c r="B37" s="45" t="s">
        <v>62</v>
      </c>
      <c r="C37" s="34" t="s">
        <v>40</v>
      </c>
      <c r="D37" s="14"/>
      <c r="E37" s="14"/>
      <c r="F37" s="15"/>
    </row>
    <row r="38" spans="1:10" ht="15.75" x14ac:dyDescent="0.25">
      <c r="A38" s="33" t="s">
        <v>94</v>
      </c>
      <c r="B38" s="18" t="s">
        <v>63</v>
      </c>
      <c r="C38" s="34" t="s">
        <v>40</v>
      </c>
      <c r="D38" s="117" t="s">
        <v>110</v>
      </c>
      <c r="E38" s="118"/>
      <c r="F38" s="119"/>
    </row>
    <row r="39" spans="1:10" ht="15.75" x14ac:dyDescent="0.25">
      <c r="A39" s="33" t="s">
        <v>95</v>
      </c>
      <c r="B39" s="18" t="s">
        <v>57</v>
      </c>
      <c r="C39" s="34" t="s">
        <v>40</v>
      </c>
      <c r="D39" s="14"/>
      <c r="E39" s="14"/>
      <c r="F39" s="15"/>
    </row>
    <row r="40" spans="1:10" ht="15.75" x14ac:dyDescent="0.25">
      <c r="A40" s="33" t="s">
        <v>96</v>
      </c>
      <c r="B40" s="18" t="s">
        <v>58</v>
      </c>
      <c r="C40" s="34" t="s">
        <v>40</v>
      </c>
      <c r="D40" s="14"/>
      <c r="E40" s="14"/>
      <c r="F40" s="15"/>
    </row>
    <row r="41" spans="1:10" ht="31.5" x14ac:dyDescent="0.25">
      <c r="A41" s="33" t="s">
        <v>97</v>
      </c>
      <c r="B41" s="18" t="s">
        <v>59</v>
      </c>
      <c r="C41" s="34" t="s">
        <v>40</v>
      </c>
      <c r="D41" s="14"/>
      <c r="E41" s="14"/>
      <c r="F41" s="15"/>
    </row>
    <row r="42" spans="1:10" ht="31.5" x14ac:dyDescent="0.25">
      <c r="A42" s="36" t="s">
        <v>98</v>
      </c>
      <c r="B42" s="42" t="s">
        <v>64</v>
      </c>
      <c r="C42" s="38" t="s">
        <v>40</v>
      </c>
      <c r="D42" s="117" t="s">
        <v>110</v>
      </c>
      <c r="E42" s="118"/>
      <c r="F42" s="119"/>
    </row>
    <row r="43" spans="1:10" ht="15.75" x14ac:dyDescent="0.25">
      <c r="A43" s="33" t="s">
        <v>99</v>
      </c>
      <c r="B43" s="18" t="s">
        <v>57</v>
      </c>
      <c r="C43" s="34" t="s">
        <v>40</v>
      </c>
      <c r="D43" s="14"/>
      <c r="E43" s="14"/>
      <c r="F43" s="15"/>
    </row>
    <row r="44" spans="1:10" ht="15.75" x14ac:dyDescent="0.25">
      <c r="A44" s="33" t="s">
        <v>100</v>
      </c>
      <c r="B44" s="18" t="s">
        <v>58</v>
      </c>
      <c r="C44" s="34" t="s">
        <v>40</v>
      </c>
      <c r="D44" s="14"/>
      <c r="E44" s="14"/>
      <c r="F44" s="46"/>
    </row>
    <row r="45" spans="1:10" ht="31.5" x14ac:dyDescent="0.25">
      <c r="A45" s="33" t="s">
        <v>101</v>
      </c>
      <c r="B45" s="18" t="s">
        <v>59</v>
      </c>
      <c r="C45" s="34" t="s">
        <v>40</v>
      </c>
      <c r="D45" s="14"/>
      <c r="E45" s="14"/>
      <c r="F45" s="15"/>
      <c r="G45" s="20"/>
    </row>
    <row r="46" spans="1:10" ht="15.75" x14ac:dyDescent="0.25">
      <c r="A46" s="36" t="s">
        <v>102</v>
      </c>
      <c r="B46" s="42" t="s">
        <v>186</v>
      </c>
      <c r="C46" s="38" t="s">
        <v>40</v>
      </c>
      <c r="D46" s="89">
        <f>D15-D30-32.7452</f>
        <v>-1056.3247806400002</v>
      </c>
      <c r="E46" s="89">
        <f>E15-E30</f>
        <v>1.3048611510998853</v>
      </c>
      <c r="F46" s="104">
        <f>F15-F30-0.25026-3.25701</f>
        <v>1026.5971410350721</v>
      </c>
      <c r="G46" s="20"/>
      <c r="H46" s="20"/>
      <c r="I46" s="20"/>
    </row>
    <row r="47" spans="1:10" ht="31.5" x14ac:dyDescent="0.25">
      <c r="A47" s="36" t="s">
        <v>103</v>
      </c>
      <c r="B47" s="42" t="s">
        <v>65</v>
      </c>
      <c r="C47" s="38" t="s">
        <v>67</v>
      </c>
      <c r="D47" s="39">
        <f>ROUND(D46*100/D15,2)</f>
        <v>-24.57</v>
      </c>
      <c r="E47" s="39">
        <f>ROUND(E46*100/E15,2)</f>
        <v>0.04</v>
      </c>
      <c r="F47" s="47">
        <f>ROUND(F46*100/F15,2)</f>
        <v>14.91</v>
      </c>
      <c r="G47" s="20"/>
    </row>
    <row r="48" spans="1:10" ht="103.5" customHeight="1" thickBot="1" x14ac:dyDescent="0.3">
      <c r="A48" s="48" t="s">
        <v>104</v>
      </c>
      <c r="B48" s="49" t="s">
        <v>66</v>
      </c>
      <c r="C48" s="50"/>
      <c r="D48" s="111" t="s">
        <v>203</v>
      </c>
      <c r="E48" s="112"/>
      <c r="F48" s="113"/>
      <c r="G48" s="20"/>
      <c r="I48" s="20"/>
      <c r="J48" s="35"/>
    </row>
    <row r="49" spans="1:9" x14ac:dyDescent="0.25">
      <c r="B49" s="43"/>
      <c r="G49" s="20"/>
      <c r="I49" s="20"/>
    </row>
    <row r="50" spans="1:9" ht="64.150000000000006" customHeight="1" x14ac:dyDescent="0.25">
      <c r="B50" s="120" t="s">
        <v>207</v>
      </c>
      <c r="C50" s="120"/>
      <c r="D50" s="120"/>
      <c r="E50" s="120"/>
      <c r="F50" s="120"/>
      <c r="I50" s="20"/>
    </row>
    <row r="51" spans="1:9" ht="97.15" customHeight="1" x14ac:dyDescent="0.25">
      <c r="B51" s="120" t="s">
        <v>218</v>
      </c>
      <c r="C51" s="120"/>
      <c r="D51" s="120"/>
      <c r="E51" s="120"/>
      <c r="F51" s="120"/>
      <c r="I51" s="20"/>
    </row>
    <row r="52" spans="1:9" ht="105.75" customHeight="1" x14ac:dyDescent="0.25">
      <c r="B52" s="120" t="s">
        <v>217</v>
      </c>
      <c r="C52" s="120"/>
      <c r="D52" s="120"/>
      <c r="E52" s="120"/>
      <c r="F52" s="120"/>
    </row>
    <row r="53" spans="1:9" ht="128.25" customHeight="1" x14ac:dyDescent="0.25">
      <c r="B53" s="120"/>
      <c r="C53" s="120"/>
      <c r="D53" s="120"/>
      <c r="E53" s="120"/>
      <c r="F53" s="120"/>
    </row>
    <row r="54" spans="1:9" x14ac:dyDescent="0.25">
      <c r="B54" s="43"/>
    </row>
    <row r="55" spans="1:9" ht="96" customHeight="1" x14ac:dyDescent="0.25">
      <c r="B55" s="120"/>
      <c r="C55" s="120"/>
      <c r="D55" s="120"/>
      <c r="E55" s="120"/>
      <c r="F55" s="120"/>
    </row>
    <row r="56" spans="1:9" x14ac:dyDescent="0.25">
      <c r="B56" s="43"/>
    </row>
    <row r="57" spans="1:9" x14ac:dyDescent="0.25">
      <c r="B57" s="43"/>
    </row>
    <row r="58" spans="1:9" x14ac:dyDescent="0.25">
      <c r="B58" s="43"/>
    </row>
    <row r="60" spans="1:9" ht="15.75" x14ac:dyDescent="0.25">
      <c r="B60" s="51" t="s">
        <v>68</v>
      </c>
    </row>
    <row r="61" spans="1:9" x14ac:dyDescent="0.25">
      <c r="A61" s="52" t="s">
        <v>105</v>
      </c>
      <c r="B61" s="53" t="s">
        <v>107</v>
      </c>
    </row>
    <row r="62" spans="1:9" x14ac:dyDescent="0.25">
      <c r="A62" s="52" t="s">
        <v>106</v>
      </c>
      <c r="B62" s="53" t="s">
        <v>108</v>
      </c>
    </row>
    <row r="63" spans="1:9" x14ac:dyDescent="0.25">
      <c r="B63" s="26" t="s">
        <v>109</v>
      </c>
    </row>
  </sheetData>
  <mergeCells count="12">
    <mergeCell ref="B55:F55"/>
    <mergeCell ref="B53:F53"/>
    <mergeCell ref="B51:F51"/>
    <mergeCell ref="B52:F52"/>
    <mergeCell ref="B50:F50"/>
    <mergeCell ref="D48:F48"/>
    <mergeCell ref="D29:F29"/>
    <mergeCell ref="D25:F25"/>
    <mergeCell ref="D35:F35"/>
    <mergeCell ref="D38:F38"/>
    <mergeCell ref="D42:F42"/>
    <mergeCell ref="D26:F26"/>
  </mergeCells>
  <printOptions horizontalCentered="1"/>
  <pageMargins left="0.11811023622047245" right="0.11811023622047245" top="0.74803149606299213" bottom="0.15748031496062992" header="0" footer="0"/>
  <pageSetup paperSize="9" scale="57" fitToHeight="2" orientation="landscape" r:id="rId1"/>
  <rowBreaks count="2" manualBreakCount="2">
    <brk id="24" max="5" man="1"/>
    <brk id="41"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view="pageBreakPreview" zoomScale="76" zoomScaleNormal="100" zoomScaleSheetLayoutView="76" workbookViewId="0">
      <pane ySplit="6" topLeftCell="A40" activePane="bottomLeft" state="frozen"/>
      <selection pane="bottomLeft" activeCell="N32" sqref="N32"/>
    </sheetView>
  </sheetViews>
  <sheetFormatPr defaultColWidth="9.140625" defaultRowHeight="15" x14ac:dyDescent="0.25"/>
  <cols>
    <col min="1" max="1" width="7.7109375" style="26" customWidth="1"/>
    <col min="2" max="2" width="44.140625" style="26" customWidth="1"/>
    <col min="3" max="3" width="17" style="26" customWidth="1"/>
    <col min="4" max="4" width="13" style="26" customWidth="1"/>
    <col min="5" max="6" width="12.5703125" style="26" customWidth="1"/>
    <col min="7" max="7" width="13.42578125" style="26" customWidth="1"/>
    <col min="8" max="8" width="11.85546875" style="26" customWidth="1"/>
    <col min="9" max="9" width="13.140625" style="26" customWidth="1"/>
    <col min="10" max="16384" width="9.140625" style="26"/>
  </cols>
  <sheetData>
    <row r="1" spans="1:9" ht="43.5" customHeight="1" x14ac:dyDescent="0.25">
      <c r="A1" s="54"/>
      <c r="B1" s="54"/>
      <c r="C1" s="54"/>
      <c r="D1" s="54"/>
      <c r="E1" s="54"/>
      <c r="F1" s="54"/>
      <c r="G1" s="122" t="s">
        <v>115</v>
      </c>
      <c r="H1" s="122"/>
      <c r="I1" s="122"/>
    </row>
    <row r="2" spans="1:9" ht="15.75" x14ac:dyDescent="0.25">
      <c r="A2" s="54"/>
      <c r="B2" s="54"/>
      <c r="C2" s="54"/>
      <c r="D2" s="54"/>
      <c r="E2" s="54"/>
      <c r="F2" s="54"/>
      <c r="G2" s="54"/>
      <c r="H2" s="54"/>
      <c r="I2" s="54"/>
    </row>
    <row r="3" spans="1:9" ht="16.5" x14ac:dyDescent="0.25">
      <c r="A3" s="123" t="s">
        <v>116</v>
      </c>
      <c r="B3" s="123"/>
      <c r="C3" s="123"/>
      <c r="D3" s="123"/>
      <c r="E3" s="123"/>
      <c r="F3" s="123"/>
      <c r="G3" s="123"/>
      <c r="H3" s="123"/>
      <c r="I3" s="123"/>
    </row>
    <row r="4" spans="1:9" ht="16.5" thickBot="1" x14ac:dyDescent="0.3">
      <c r="A4" s="54"/>
      <c r="B4" s="54"/>
      <c r="C4" s="54"/>
      <c r="D4" s="54"/>
      <c r="E4" s="54"/>
      <c r="F4" s="54"/>
      <c r="G4" s="54"/>
      <c r="H4" s="54"/>
      <c r="I4" s="54"/>
    </row>
    <row r="5" spans="1:9" ht="61.5" customHeight="1" x14ac:dyDescent="0.25">
      <c r="A5" s="124" t="s">
        <v>117</v>
      </c>
      <c r="B5" s="126" t="s">
        <v>29</v>
      </c>
      <c r="C5" s="126" t="s">
        <v>118</v>
      </c>
      <c r="D5" s="126" t="s">
        <v>204</v>
      </c>
      <c r="E5" s="126"/>
      <c r="F5" s="126" t="s">
        <v>205</v>
      </c>
      <c r="G5" s="126"/>
      <c r="H5" s="126" t="s">
        <v>206</v>
      </c>
      <c r="I5" s="128"/>
    </row>
    <row r="6" spans="1:9" ht="30" x14ac:dyDescent="0.25">
      <c r="A6" s="125"/>
      <c r="B6" s="127"/>
      <c r="C6" s="127"/>
      <c r="D6" s="93" t="s">
        <v>119</v>
      </c>
      <c r="E6" s="93" t="s">
        <v>120</v>
      </c>
      <c r="F6" s="93" t="s">
        <v>119</v>
      </c>
      <c r="G6" s="93" t="s">
        <v>120</v>
      </c>
      <c r="H6" s="93" t="s">
        <v>119</v>
      </c>
      <c r="I6" s="55" t="s">
        <v>120</v>
      </c>
    </row>
    <row r="7" spans="1:9" ht="19.899999999999999" customHeight="1" x14ac:dyDescent="0.25">
      <c r="A7" s="56" t="s">
        <v>105</v>
      </c>
      <c r="B7" s="57" t="s">
        <v>121</v>
      </c>
      <c r="C7" s="57"/>
      <c r="D7" s="22"/>
      <c r="E7" s="22"/>
      <c r="F7" s="22"/>
      <c r="G7" s="22"/>
      <c r="H7" s="22"/>
      <c r="I7" s="23"/>
    </row>
    <row r="8" spans="1:9" x14ac:dyDescent="0.25">
      <c r="A8" s="56" t="s">
        <v>122</v>
      </c>
      <c r="B8" s="57" t="s">
        <v>123</v>
      </c>
      <c r="C8" s="58"/>
      <c r="D8" s="22"/>
      <c r="E8" s="22"/>
      <c r="F8" s="22"/>
      <c r="G8" s="22"/>
      <c r="H8" s="22"/>
      <c r="I8" s="23"/>
    </row>
    <row r="9" spans="1:9" ht="166.5" customHeight="1" x14ac:dyDescent="0.25">
      <c r="A9" s="56"/>
      <c r="B9" s="59" t="s">
        <v>124</v>
      </c>
      <c r="C9" s="93" t="s">
        <v>125</v>
      </c>
      <c r="D9" s="60"/>
      <c r="E9" s="60"/>
      <c r="F9" s="60"/>
      <c r="G9" s="60"/>
      <c r="H9" s="60"/>
      <c r="I9" s="60"/>
    </row>
    <row r="10" spans="1:9" ht="179.25" customHeight="1" x14ac:dyDescent="0.25">
      <c r="A10" s="56"/>
      <c r="B10" s="59" t="s">
        <v>126</v>
      </c>
      <c r="C10" s="93" t="s">
        <v>127</v>
      </c>
      <c r="D10" s="60"/>
      <c r="E10" s="60"/>
      <c r="F10" s="60"/>
      <c r="G10" s="60"/>
      <c r="H10" s="60"/>
      <c r="I10" s="61"/>
    </row>
    <row r="11" spans="1:9" x14ac:dyDescent="0.25">
      <c r="A11" s="92" t="s">
        <v>128</v>
      </c>
      <c r="B11" s="62" t="s">
        <v>129</v>
      </c>
      <c r="C11" s="93"/>
      <c r="D11" s="60"/>
      <c r="E11" s="60"/>
      <c r="F11" s="60"/>
      <c r="G11" s="60"/>
      <c r="H11" s="60"/>
      <c r="I11" s="61"/>
    </row>
    <row r="12" spans="1:9" x14ac:dyDescent="0.25">
      <c r="A12" s="56"/>
      <c r="B12" s="59" t="s">
        <v>130</v>
      </c>
      <c r="C12" s="93"/>
      <c r="D12" s="60"/>
      <c r="E12" s="60"/>
      <c r="F12" s="60"/>
      <c r="G12" s="60"/>
      <c r="H12" s="60"/>
      <c r="I12" s="61"/>
    </row>
    <row r="13" spans="1:9" x14ac:dyDescent="0.25">
      <c r="A13" s="56"/>
      <c r="B13" s="59" t="s">
        <v>131</v>
      </c>
      <c r="C13" s="93" t="s">
        <v>125</v>
      </c>
      <c r="D13" s="60"/>
      <c r="E13" s="60"/>
      <c r="F13" s="60"/>
      <c r="G13" s="60"/>
      <c r="H13" s="60"/>
      <c r="I13" s="61"/>
    </row>
    <row r="14" spans="1:9" ht="30" x14ac:dyDescent="0.25">
      <c r="A14" s="56"/>
      <c r="B14" s="59" t="s">
        <v>132</v>
      </c>
      <c r="C14" s="93" t="s">
        <v>127</v>
      </c>
      <c r="D14" s="60"/>
      <c r="E14" s="60"/>
      <c r="F14" s="60"/>
      <c r="G14" s="60"/>
      <c r="H14" s="60"/>
      <c r="I14" s="61"/>
    </row>
    <row r="15" spans="1:9" x14ac:dyDescent="0.25">
      <c r="A15" s="56"/>
      <c r="B15" s="59" t="s">
        <v>133</v>
      </c>
      <c r="C15" s="93" t="s">
        <v>127</v>
      </c>
      <c r="D15" s="60"/>
      <c r="E15" s="60"/>
      <c r="F15" s="60"/>
      <c r="G15" s="60"/>
      <c r="H15" s="60"/>
      <c r="I15" s="61"/>
    </row>
    <row r="16" spans="1:9" ht="32.25" customHeight="1" x14ac:dyDescent="0.25">
      <c r="A16" s="56" t="s">
        <v>106</v>
      </c>
      <c r="B16" s="59" t="s">
        <v>134</v>
      </c>
      <c r="C16" s="93" t="s">
        <v>127</v>
      </c>
      <c r="D16" s="60"/>
      <c r="E16" s="60"/>
      <c r="F16" s="60"/>
      <c r="G16" s="60"/>
      <c r="H16" s="60"/>
      <c r="I16" s="61"/>
    </row>
    <row r="17" spans="1:9" x14ac:dyDescent="0.25">
      <c r="A17" s="56" t="s">
        <v>135</v>
      </c>
      <c r="B17" s="59" t="s">
        <v>136</v>
      </c>
      <c r="C17" s="93"/>
      <c r="D17" s="22"/>
      <c r="E17" s="22"/>
      <c r="F17" s="22"/>
      <c r="G17" s="22"/>
      <c r="H17" s="22"/>
      <c r="I17" s="23"/>
    </row>
    <row r="18" spans="1:9" ht="48" customHeight="1" x14ac:dyDescent="0.25">
      <c r="A18" s="56" t="s">
        <v>137</v>
      </c>
      <c r="B18" s="59" t="s">
        <v>138</v>
      </c>
      <c r="C18" s="93" t="s">
        <v>127</v>
      </c>
      <c r="D18" s="22"/>
      <c r="E18" s="22"/>
      <c r="F18" s="22"/>
      <c r="G18" s="22"/>
      <c r="H18" s="22"/>
      <c r="I18" s="23"/>
    </row>
    <row r="19" spans="1:9" ht="60" customHeight="1" x14ac:dyDescent="0.25">
      <c r="A19" s="56" t="s">
        <v>139</v>
      </c>
      <c r="B19" s="59" t="s">
        <v>140</v>
      </c>
      <c r="C19" s="93" t="s">
        <v>127</v>
      </c>
      <c r="D19" s="22"/>
      <c r="E19" s="22"/>
      <c r="F19" s="22"/>
      <c r="G19" s="22"/>
      <c r="H19" s="22"/>
      <c r="I19" s="23"/>
    </row>
    <row r="20" spans="1:9" ht="18" customHeight="1" x14ac:dyDescent="0.25">
      <c r="A20" s="56" t="s">
        <v>141</v>
      </c>
      <c r="B20" s="59" t="s">
        <v>142</v>
      </c>
      <c r="C20" s="93" t="s">
        <v>143</v>
      </c>
      <c r="D20" s="22"/>
      <c r="E20" s="22"/>
      <c r="F20" s="22"/>
      <c r="G20" s="22"/>
      <c r="H20" s="22"/>
      <c r="I20" s="23"/>
    </row>
    <row r="21" spans="1:9" x14ac:dyDescent="0.25">
      <c r="A21" s="56"/>
      <c r="B21" s="59" t="s">
        <v>144</v>
      </c>
      <c r="C21" s="93" t="s">
        <v>143</v>
      </c>
      <c r="D21" s="22"/>
      <c r="E21" s="22"/>
      <c r="F21" s="22"/>
      <c r="G21" s="22"/>
      <c r="H21" s="22"/>
      <c r="I21" s="23"/>
    </row>
    <row r="22" spans="1:9" x14ac:dyDescent="0.25">
      <c r="A22" s="56"/>
      <c r="B22" s="59" t="s">
        <v>145</v>
      </c>
      <c r="C22" s="93" t="s">
        <v>143</v>
      </c>
      <c r="D22" s="22"/>
      <c r="E22" s="22"/>
      <c r="F22" s="22"/>
      <c r="G22" s="22"/>
      <c r="H22" s="22"/>
      <c r="I22" s="23"/>
    </row>
    <row r="23" spans="1:9" x14ac:dyDescent="0.25">
      <c r="A23" s="56"/>
      <c r="B23" s="59" t="s">
        <v>146</v>
      </c>
      <c r="C23" s="93" t="s">
        <v>143</v>
      </c>
      <c r="D23" s="22"/>
      <c r="E23" s="22"/>
      <c r="F23" s="22"/>
      <c r="G23" s="22"/>
      <c r="H23" s="22"/>
      <c r="I23" s="23"/>
    </row>
    <row r="24" spans="1:9" x14ac:dyDescent="0.25">
      <c r="A24" s="56"/>
      <c r="B24" s="59" t="s">
        <v>147</v>
      </c>
      <c r="C24" s="93" t="s">
        <v>143</v>
      </c>
      <c r="D24" s="22"/>
      <c r="E24" s="22"/>
      <c r="F24" s="22"/>
      <c r="G24" s="22"/>
      <c r="H24" s="22"/>
      <c r="I24" s="23"/>
    </row>
    <row r="25" spans="1:9" x14ac:dyDescent="0.25">
      <c r="A25" s="56" t="s">
        <v>148</v>
      </c>
      <c r="B25" s="59" t="s">
        <v>149</v>
      </c>
      <c r="C25" s="93" t="s">
        <v>143</v>
      </c>
      <c r="D25" s="22"/>
      <c r="E25" s="22"/>
      <c r="F25" s="22"/>
      <c r="G25" s="22"/>
      <c r="H25" s="22"/>
      <c r="I25" s="23"/>
    </row>
    <row r="26" spans="1:9" x14ac:dyDescent="0.25">
      <c r="A26" s="56" t="s">
        <v>150</v>
      </c>
      <c r="B26" s="59" t="s">
        <v>208</v>
      </c>
      <c r="C26" s="93" t="s">
        <v>151</v>
      </c>
      <c r="D26" s="95">
        <v>1316.69</v>
      </c>
      <c r="E26" s="95">
        <v>1357.4</v>
      </c>
      <c r="F26" s="95">
        <v>1357.4</v>
      </c>
      <c r="G26" s="95">
        <v>1378.94</v>
      </c>
      <c r="H26" s="129">
        <f>'раздел 2'!D13</f>
        <v>2889.2097556991571</v>
      </c>
      <c r="I26" s="130"/>
    </row>
    <row r="27" spans="1:9" x14ac:dyDescent="0.25">
      <c r="A27" s="56"/>
      <c r="B27" s="96" t="s">
        <v>152</v>
      </c>
      <c r="C27" s="97" t="s">
        <v>151</v>
      </c>
      <c r="D27" s="98">
        <v>1315.4832683025154</v>
      </c>
      <c r="E27" s="98">
        <v>1356.1549977865041</v>
      </c>
      <c r="F27" s="98">
        <v>1356.1549977865041</v>
      </c>
      <c r="G27" s="98">
        <v>1377.5449132269819</v>
      </c>
      <c r="H27" s="131"/>
      <c r="I27" s="132"/>
    </row>
    <row r="28" spans="1:9" x14ac:dyDescent="0.25">
      <c r="A28" s="56"/>
      <c r="B28" s="59" t="s">
        <v>209</v>
      </c>
      <c r="C28" s="93" t="s">
        <v>151</v>
      </c>
      <c r="D28" s="98">
        <v>1316.69</v>
      </c>
      <c r="E28" s="98">
        <v>1357.4</v>
      </c>
      <c r="F28" s="98">
        <v>1357.4</v>
      </c>
      <c r="G28" s="98">
        <v>1378.94</v>
      </c>
      <c r="H28" s="131"/>
      <c r="I28" s="132"/>
    </row>
    <row r="29" spans="1:9" x14ac:dyDescent="0.25">
      <c r="A29" s="56"/>
      <c r="B29" s="96" t="s">
        <v>152</v>
      </c>
      <c r="C29" s="97" t="s">
        <v>151</v>
      </c>
      <c r="D29" s="98">
        <v>1315.4832683025154</v>
      </c>
      <c r="E29" s="98">
        <v>1356.1549977865041</v>
      </c>
      <c r="F29" s="98">
        <v>1356.1549977865041</v>
      </c>
      <c r="G29" s="98">
        <v>1377.5449132269819</v>
      </c>
      <c r="H29" s="131"/>
      <c r="I29" s="132"/>
    </row>
    <row r="30" spans="1:9" x14ac:dyDescent="0.25">
      <c r="A30" s="56"/>
      <c r="B30" s="59" t="s">
        <v>210</v>
      </c>
      <c r="C30" s="93" t="s">
        <v>151</v>
      </c>
      <c r="D30" s="98">
        <v>1316.69</v>
      </c>
      <c r="E30" s="98">
        <v>1358.95</v>
      </c>
      <c r="F30" s="98">
        <v>1358.95</v>
      </c>
      <c r="G30" s="98">
        <v>1378.94</v>
      </c>
      <c r="H30" s="131"/>
      <c r="I30" s="132"/>
    </row>
    <row r="31" spans="1:9" x14ac:dyDescent="0.25">
      <c r="A31" s="56"/>
      <c r="B31" s="96" t="s">
        <v>152</v>
      </c>
      <c r="C31" s="97" t="s">
        <v>151</v>
      </c>
      <c r="D31" s="98">
        <v>1315.4832683025154</v>
      </c>
      <c r="E31" s="98">
        <v>1357.7</v>
      </c>
      <c r="F31" s="98">
        <v>1357.7</v>
      </c>
      <c r="G31" s="98">
        <v>1377.5449132269819</v>
      </c>
      <c r="H31" s="131"/>
      <c r="I31" s="132"/>
    </row>
    <row r="32" spans="1:9" ht="30" x14ac:dyDescent="0.25">
      <c r="A32" s="56"/>
      <c r="B32" s="99" t="s">
        <v>211</v>
      </c>
      <c r="C32" s="97" t="s">
        <v>151</v>
      </c>
      <c r="D32" s="95">
        <v>1316.69</v>
      </c>
      <c r="E32" s="95">
        <v>1358.95</v>
      </c>
      <c r="F32" s="95">
        <v>1358.95</v>
      </c>
      <c r="G32" s="95">
        <v>1378.94</v>
      </c>
      <c r="H32" s="131"/>
      <c r="I32" s="132"/>
    </row>
    <row r="33" spans="1:9" x14ac:dyDescent="0.25">
      <c r="A33" s="56"/>
      <c r="B33" s="96" t="s">
        <v>152</v>
      </c>
      <c r="C33" s="97" t="s">
        <v>151</v>
      </c>
      <c r="D33" s="98">
        <v>1315.4832683025154</v>
      </c>
      <c r="E33" s="98">
        <v>1357.7</v>
      </c>
      <c r="F33" s="98">
        <v>1357.7</v>
      </c>
      <c r="G33" s="98">
        <v>1377.5449132269819</v>
      </c>
      <c r="H33" s="133"/>
      <c r="I33" s="134"/>
    </row>
    <row r="34" spans="1:9" x14ac:dyDescent="0.25">
      <c r="A34" s="56" t="s">
        <v>153</v>
      </c>
      <c r="B34" s="99" t="s">
        <v>212</v>
      </c>
      <c r="C34" s="100" t="s">
        <v>125</v>
      </c>
      <c r="D34" s="95" t="s">
        <v>215</v>
      </c>
      <c r="E34" s="95" t="s">
        <v>215</v>
      </c>
      <c r="F34" s="95">
        <v>123092.7</v>
      </c>
      <c r="G34" s="95">
        <v>129376.24</v>
      </c>
      <c r="H34" s="129">
        <f>'раздел 2'!E13</f>
        <v>255743.71</v>
      </c>
      <c r="I34" s="135"/>
    </row>
    <row r="35" spans="1:9" ht="30" x14ac:dyDescent="0.25">
      <c r="A35" s="56"/>
      <c r="B35" s="101" t="s">
        <v>213</v>
      </c>
      <c r="C35" s="97" t="s">
        <v>125</v>
      </c>
      <c r="D35" s="95" t="s">
        <v>215</v>
      </c>
      <c r="E35" s="95" t="s">
        <v>215</v>
      </c>
      <c r="F35" s="95">
        <v>123092.7</v>
      </c>
      <c r="G35" s="95">
        <v>129376.24</v>
      </c>
      <c r="H35" s="131"/>
      <c r="I35" s="136"/>
    </row>
    <row r="36" spans="1:9" x14ac:dyDescent="0.25">
      <c r="A36" s="56"/>
      <c r="B36" s="101" t="s">
        <v>214</v>
      </c>
      <c r="C36" s="97" t="s">
        <v>125</v>
      </c>
      <c r="D36" s="95" t="s">
        <v>215</v>
      </c>
      <c r="E36" s="95" t="s">
        <v>215</v>
      </c>
      <c r="F36" s="95" t="s">
        <v>215</v>
      </c>
      <c r="G36" s="95" t="s">
        <v>215</v>
      </c>
      <c r="H36" s="133"/>
      <c r="I36" s="137"/>
    </row>
    <row r="37" spans="1:9" ht="30" x14ac:dyDescent="0.25">
      <c r="A37" s="56" t="s">
        <v>154</v>
      </c>
      <c r="B37" s="59" t="s">
        <v>183</v>
      </c>
      <c r="C37" s="93" t="s">
        <v>155</v>
      </c>
      <c r="D37" s="24">
        <f>D38</f>
        <v>891</v>
      </c>
      <c r="E37" s="24">
        <f>E38</f>
        <v>912.65</v>
      </c>
      <c r="F37" s="24">
        <v>912.65</v>
      </c>
      <c r="G37" s="24">
        <v>987.9</v>
      </c>
      <c r="H37" s="24">
        <v>2231.1799999999998</v>
      </c>
      <c r="I37" s="24">
        <v>2231.1799999999998</v>
      </c>
    </row>
    <row r="38" spans="1:9" ht="30" x14ac:dyDescent="0.25">
      <c r="A38" s="56" t="s">
        <v>156</v>
      </c>
      <c r="B38" s="59" t="s">
        <v>157</v>
      </c>
      <c r="C38" s="93" t="s">
        <v>155</v>
      </c>
      <c r="D38" s="24">
        <v>891</v>
      </c>
      <c r="E38" s="24">
        <v>912.65</v>
      </c>
      <c r="F38" s="24">
        <v>912.65</v>
      </c>
      <c r="G38" s="24">
        <v>987.9</v>
      </c>
      <c r="H38" s="90">
        <f>H37</f>
        <v>2231.1799999999998</v>
      </c>
      <c r="I38" s="25">
        <f>I37</f>
        <v>2231.1799999999998</v>
      </c>
    </row>
    <row r="39" spans="1:9" x14ac:dyDescent="0.25">
      <c r="A39" s="56" t="s">
        <v>158</v>
      </c>
      <c r="B39" s="59" t="s">
        <v>159</v>
      </c>
      <c r="C39" s="93" t="s">
        <v>155</v>
      </c>
      <c r="D39" s="22"/>
      <c r="E39" s="22"/>
      <c r="F39" s="22"/>
      <c r="G39" s="22"/>
      <c r="H39" s="22"/>
      <c r="I39" s="23"/>
    </row>
    <row r="40" spans="1:9" ht="18" x14ac:dyDescent="0.25">
      <c r="A40" s="56"/>
      <c r="B40" s="59" t="s">
        <v>160</v>
      </c>
      <c r="C40" s="93" t="s">
        <v>155</v>
      </c>
      <c r="D40" s="22"/>
      <c r="E40" s="22"/>
      <c r="F40" s="22"/>
      <c r="G40" s="22"/>
      <c r="H40" s="22"/>
      <c r="I40" s="23"/>
    </row>
    <row r="41" spans="1:9" ht="18" x14ac:dyDescent="0.25">
      <c r="A41" s="56"/>
      <c r="B41" s="59" t="s">
        <v>161</v>
      </c>
      <c r="C41" s="93" t="s">
        <v>155</v>
      </c>
      <c r="D41" s="22"/>
      <c r="E41" s="22"/>
      <c r="F41" s="22"/>
      <c r="G41" s="22"/>
      <c r="H41" s="22"/>
      <c r="I41" s="23"/>
    </row>
    <row r="42" spans="1:9" ht="18" x14ac:dyDescent="0.25">
      <c r="A42" s="56"/>
      <c r="B42" s="59" t="s">
        <v>162</v>
      </c>
      <c r="C42" s="93" t="s">
        <v>155</v>
      </c>
      <c r="D42" s="24"/>
      <c r="E42" s="24"/>
      <c r="F42" s="24"/>
      <c r="G42" s="24"/>
      <c r="H42" s="24"/>
      <c r="I42" s="25"/>
    </row>
    <row r="43" spans="1:9" ht="18" x14ac:dyDescent="0.25">
      <c r="A43" s="56"/>
      <c r="B43" s="59" t="s">
        <v>163</v>
      </c>
      <c r="C43" s="93" t="s">
        <v>155</v>
      </c>
      <c r="D43" s="22"/>
      <c r="E43" s="22"/>
      <c r="F43" s="22"/>
      <c r="G43" s="22"/>
      <c r="H43" s="22"/>
      <c r="I43" s="23"/>
    </row>
    <row r="44" spans="1:9" x14ac:dyDescent="0.25">
      <c r="A44" s="56" t="s">
        <v>164</v>
      </c>
      <c r="B44" s="59" t="s">
        <v>165</v>
      </c>
      <c r="C44" s="93" t="s">
        <v>155</v>
      </c>
      <c r="D44" s="22"/>
      <c r="E44" s="22"/>
      <c r="F44" s="22"/>
      <c r="G44" s="22"/>
      <c r="H44" s="22"/>
      <c r="I44" s="23"/>
    </row>
    <row r="45" spans="1:9" x14ac:dyDescent="0.25">
      <c r="A45" s="56" t="s">
        <v>166</v>
      </c>
      <c r="B45" s="59" t="s">
        <v>167</v>
      </c>
      <c r="C45" s="93"/>
      <c r="D45" s="22"/>
      <c r="E45" s="22"/>
      <c r="F45" s="22"/>
      <c r="G45" s="22"/>
      <c r="H45" s="22"/>
      <c r="I45" s="23"/>
    </row>
    <row r="46" spans="1:9" ht="30" x14ac:dyDescent="0.25">
      <c r="A46" s="92" t="s">
        <v>168</v>
      </c>
      <c r="B46" s="63" t="s">
        <v>169</v>
      </c>
      <c r="C46" s="93" t="s">
        <v>170</v>
      </c>
      <c r="D46" s="22"/>
      <c r="E46" s="22"/>
      <c r="F46" s="22"/>
      <c r="G46" s="22"/>
      <c r="H46" s="22"/>
      <c r="I46" s="23"/>
    </row>
    <row r="47" spans="1:9" x14ac:dyDescent="0.25">
      <c r="A47" s="56" t="s">
        <v>171</v>
      </c>
      <c r="B47" s="59" t="s">
        <v>172</v>
      </c>
      <c r="C47" s="93" t="s">
        <v>155</v>
      </c>
      <c r="D47" s="22"/>
      <c r="E47" s="22"/>
      <c r="F47" s="22"/>
      <c r="G47" s="22"/>
      <c r="H47" s="22"/>
      <c r="I47" s="23"/>
    </row>
    <row r="48" spans="1:9" x14ac:dyDescent="0.25">
      <c r="A48" s="56" t="s">
        <v>173</v>
      </c>
      <c r="B48" s="59" t="s">
        <v>174</v>
      </c>
      <c r="C48" s="93" t="s">
        <v>175</v>
      </c>
      <c r="D48" s="22"/>
      <c r="E48" s="22"/>
      <c r="F48" s="22"/>
      <c r="G48" s="22"/>
      <c r="H48" s="22"/>
      <c r="I48" s="23"/>
    </row>
    <row r="49" spans="1:9" x14ac:dyDescent="0.25">
      <c r="A49" s="56"/>
      <c r="B49" s="59" t="s">
        <v>176</v>
      </c>
      <c r="C49" s="93" t="s">
        <v>175</v>
      </c>
      <c r="D49" s="22">
        <v>6.05</v>
      </c>
      <c r="E49" s="22">
        <v>6.05</v>
      </c>
      <c r="F49" s="22">
        <v>6.05</v>
      </c>
      <c r="G49" s="22">
        <v>7.66</v>
      </c>
      <c r="H49" s="22">
        <v>19.7</v>
      </c>
      <c r="I49" s="22">
        <v>19.7</v>
      </c>
    </row>
    <row r="50" spans="1:9" ht="15.75" thickBot="1" x14ac:dyDescent="0.3">
      <c r="A50" s="64"/>
      <c r="B50" s="65" t="s">
        <v>177</v>
      </c>
      <c r="C50" s="66" t="s">
        <v>175</v>
      </c>
      <c r="D50" s="67"/>
      <c r="E50" s="67"/>
      <c r="F50" s="67"/>
      <c r="G50" s="67"/>
      <c r="H50" s="67"/>
      <c r="I50" s="68"/>
    </row>
    <row r="51" spans="1:9" x14ac:dyDescent="0.25">
      <c r="A51" s="69" t="s">
        <v>178</v>
      </c>
      <c r="B51" s="70"/>
      <c r="C51" s="70"/>
      <c r="D51" s="71"/>
      <c r="E51" s="71"/>
      <c r="F51" s="71"/>
      <c r="G51" s="71"/>
      <c r="H51" s="71"/>
      <c r="I51" s="71"/>
    </row>
    <row r="52" spans="1:9" ht="17.45" customHeight="1" x14ac:dyDescent="0.25">
      <c r="A52" s="121" t="s">
        <v>187</v>
      </c>
      <c r="B52" s="121"/>
      <c r="C52" s="121"/>
      <c r="D52" s="121"/>
      <c r="E52" s="121"/>
      <c r="F52" s="121"/>
      <c r="G52" s="121"/>
      <c r="H52" s="121"/>
      <c r="I52" s="121"/>
    </row>
  </sheetData>
  <mergeCells count="11">
    <mergeCell ref="A52:I52"/>
    <mergeCell ref="G1:I1"/>
    <mergeCell ref="A3:I3"/>
    <mergeCell ref="A5:A6"/>
    <mergeCell ref="B5:B6"/>
    <mergeCell ref="C5:C6"/>
    <mergeCell ref="D5:E5"/>
    <mergeCell ref="F5:G5"/>
    <mergeCell ref="H5:I5"/>
    <mergeCell ref="H26:I33"/>
    <mergeCell ref="H34:I36"/>
  </mergeCells>
  <printOptions horizontalCentered="1"/>
  <pageMargins left="0.70866141732283472" right="0.11811023622047245" top="0.74803149606299213" bottom="0.15748031496062992" header="0" footer="0"/>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приложение 1</vt:lpstr>
      <vt:lpstr>раздел 2</vt:lpstr>
      <vt:lpstr>приложение 4</vt:lpstr>
      <vt:lpstr>приложение 5</vt:lpstr>
      <vt:lpstr>'приложение 4'!Заголовки_для_печати</vt:lpstr>
      <vt:lpstr>'приложение 5'!Заголовки_для_печати</vt:lpstr>
      <vt:lpstr>'приложение 1'!Область_печати</vt:lpstr>
      <vt:lpstr>'приложение 4'!Область_печати</vt:lpstr>
      <vt:lpstr>'приложение 5'!Область_печати</vt:lpstr>
      <vt:lpstr>'раздел 2'!Область_печати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2022-05-23T12:06:16Z</dcterms:modified>
</cp:coreProperties>
</file>