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4240" windowHeight="13140" activeTab="2"/>
  </bookViews>
  <sheets>
    <sheet name="Титул" sheetId="1" r:id="rId1"/>
    <sheet name="тариф" sheetId="2" r:id="rId2"/>
    <sheet name="показатели" sheetId="3" r:id="rId3"/>
    <sheet name="приложение 5" sheetId="4" r:id="rId4"/>
  </sheets>
  <definedNames>
    <definedName name="_xlnm.Print_Titles" localSheetId="2">показатели!$7:$7</definedName>
    <definedName name="_xlnm.Print_Area" localSheetId="2">показатели!$A$1:$H$58</definedName>
    <definedName name="_xlnm.Print_Area" localSheetId="3">'приложение 5'!$A$1:$I$55</definedName>
    <definedName name="_xlnm.Print_Area" localSheetId="1">тариф!$A$1:$E$13</definedName>
    <definedName name="_xlnm.Print_Area" localSheetId="0">Титул!$A$1:$B$24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 i="3" l="1"/>
  <c r="E23" i="3"/>
  <c r="H15" i="3"/>
  <c r="G15" i="3"/>
  <c r="H23" i="3"/>
  <c r="G23" i="3"/>
  <c r="G20" i="3"/>
  <c r="G18" i="3"/>
  <c r="D20" i="3"/>
  <c r="D21" i="3"/>
  <c r="F18" i="3" l="1"/>
  <c r="E18" i="3"/>
  <c r="E33" i="3"/>
  <c r="F34" i="3" l="1"/>
  <c r="E34" i="3"/>
  <c r="F19" i="3"/>
  <c r="E19" i="3"/>
  <c r="E17" i="3"/>
  <c r="H21" i="3" l="1"/>
  <c r="G21" i="3"/>
  <c r="D32" i="3" l="1"/>
  <c r="E14" i="2" l="1"/>
  <c r="D14" i="2"/>
  <c r="D13" i="2"/>
  <c r="D30" i="3" l="1"/>
  <c r="F32" i="3" l="1"/>
  <c r="F31" i="3"/>
  <c r="E31" i="3"/>
  <c r="D31" i="3"/>
  <c r="H14" i="3" l="1"/>
  <c r="G14" i="3"/>
  <c r="D23" i="3" l="1"/>
  <c r="D19" i="3" l="1"/>
  <c r="D18" i="3"/>
  <c r="G33" i="3" l="1"/>
  <c r="H33" i="3" s="1"/>
  <c r="H30" i="3" s="1"/>
  <c r="H18" i="3"/>
  <c r="G34" i="3"/>
  <c r="H34" i="3" s="1"/>
  <c r="G19" i="3"/>
  <c r="H19" i="3" s="1"/>
  <c r="G30" i="3" l="1"/>
  <c r="E15" i="3"/>
  <c r="F33" i="3"/>
  <c r="F30" i="3" s="1"/>
  <c r="F20" i="3"/>
  <c r="E20" i="3"/>
  <c r="D15" i="3"/>
  <c r="F15" i="3"/>
  <c r="H53" i="4" l="1"/>
  <c r="G52" i="4"/>
  <c r="G53" i="4" s="1"/>
  <c r="F53" i="4"/>
  <c r="G41" i="4"/>
  <c r="G38" i="4"/>
  <c r="G37" i="4"/>
  <c r="G31" i="4"/>
  <c r="G29" i="4"/>
  <c r="E13" i="2" l="1"/>
  <c r="G46" i="3"/>
  <c r="G47" i="3" s="1"/>
  <c r="D46" i="3"/>
  <c r="D47" i="3" s="1"/>
  <c r="F46" i="3" l="1"/>
  <c r="F47" i="3" s="1"/>
  <c r="E30" i="3" l="1"/>
  <c r="E46" i="3" s="1"/>
  <c r="E47" i="3" s="1"/>
  <c r="H46" i="3"/>
  <c r="H47" i="3" s="1"/>
  <c r="I41" i="4" l="1"/>
  <c r="I53" i="4" l="1"/>
</calcChain>
</file>

<file path=xl/comments1.xml><?xml version="1.0" encoding="utf-8"?>
<comments xmlns="http://schemas.openxmlformats.org/spreadsheetml/2006/main">
  <authors>
    <author>Автор</author>
  </authors>
  <commentList>
    <comment ref="H18" authorId="0" shapeId="0">
      <text>
        <r>
          <rPr>
            <b/>
            <sz val="9"/>
            <color indexed="81"/>
            <rFont val="Tahoma"/>
            <family val="2"/>
            <charset val="204"/>
          </rPr>
          <t>Автор:</t>
        </r>
        <r>
          <rPr>
            <sz val="9"/>
            <color indexed="81"/>
            <rFont val="Tahoma"/>
            <family val="2"/>
            <charset val="204"/>
          </rPr>
          <t xml:space="preserve">
поставила в целом коллектор</t>
        </r>
      </text>
    </comment>
  </commentList>
</comments>
</file>

<file path=xl/comments2.xml><?xml version="1.0" encoding="utf-8"?>
<comments xmlns="http://schemas.openxmlformats.org/spreadsheetml/2006/main">
  <authors>
    <author>Автор</author>
  </authors>
  <commentList>
    <comment ref="H41" authorId="0" shapeId="0">
      <text>
        <r>
          <rPr>
            <sz val="8"/>
            <color indexed="81"/>
            <rFont val="Tahoma"/>
            <family val="2"/>
            <charset val="204"/>
          </rPr>
          <t>тепло в воде</t>
        </r>
      </text>
    </comment>
  </commentList>
</comments>
</file>

<file path=xl/sharedStrings.xml><?xml version="1.0" encoding="utf-8"?>
<sst xmlns="http://schemas.openxmlformats.org/spreadsheetml/2006/main" count="307" uniqueCount="229">
  <si>
    <t>Раздел 1. Информация об организации</t>
  </si>
  <si>
    <t xml:space="preserve">Полное наименование </t>
  </si>
  <si>
    <t>Сокращенное наименование</t>
  </si>
  <si>
    <t>Юридический адрес</t>
  </si>
  <si>
    <t>Фактический адрес</t>
  </si>
  <si>
    <t>ИНН</t>
  </si>
  <si>
    <t>КПП</t>
  </si>
  <si>
    <t xml:space="preserve">ФИО руководителя </t>
  </si>
  <si>
    <t>Адрес электронной почты</t>
  </si>
  <si>
    <t>Контактный телефон</t>
  </si>
  <si>
    <t>Факс</t>
  </si>
  <si>
    <t>Приложение №1</t>
  </si>
  <si>
    <t>к Предложению о размере цен (тарифов)</t>
  </si>
  <si>
    <t>(долгосрочных параметров регулирования)</t>
  </si>
  <si>
    <t>(полное и сокращенное наименование юридического лица)</t>
  </si>
  <si>
    <t>о размере цен (тарифов) на поставку электрической энергии (мощности)</t>
  </si>
  <si>
    <t>Предложение</t>
  </si>
  <si>
    <t>Раздел 2.</t>
  </si>
  <si>
    <t>Субъект оптового рынка электрической энергии (мощности)</t>
  </si>
  <si>
    <t>Наименование генерирующего объекта</t>
  </si>
  <si>
    <t>Блок/ТГ</t>
  </si>
  <si>
    <t>Тарифная ставка на электрическую энергию, руб./тыс. кВтч (без НДС)</t>
  </si>
  <si>
    <t>Тарифная ставка на мощность, руб./МВт в месяц (без НДС)</t>
  </si>
  <si>
    <t>ИНФОРМАЦИЯ</t>
  </si>
  <si>
    <t>«Об утверждении Стандартов раскрытия информации субъектами оптового и розничных рынков электрической энергии»</t>
  </si>
  <si>
    <t>публикуется на основании Постановления Правительства Российской Федерации от 21.01.2004 № 24</t>
  </si>
  <si>
    <t>Приложение №4</t>
  </si>
  <si>
    <t>Раздел 2. Основные показатели деятельности генерирующих объектов*</t>
  </si>
  <si>
    <t>№№ п/п</t>
  </si>
  <si>
    <t>Наименование показателей</t>
  </si>
  <si>
    <t>Ед. изм.</t>
  </si>
  <si>
    <t>Установленная мощность</t>
  </si>
  <si>
    <t>МВт</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</si>
  <si>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</si>
  <si>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</si>
  <si>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млн.кВтч</t>
  </si>
  <si>
    <t>Полезный отпуск электрической энергии</t>
  </si>
  <si>
    <t>Отпуск тепловой энергии с коллекторов</t>
  </si>
  <si>
    <t>тыс. Гкал</t>
  </si>
  <si>
    <t>Необходимая валовая выручка всего:</t>
  </si>
  <si>
    <t>млн. руб.</t>
  </si>
  <si>
    <t>относимая на электрическую мощность</t>
  </si>
  <si>
    <t>топливо на э/э</t>
  </si>
  <si>
    <t>УРУТ (удельный расход условного топлива) на ЭЭ</t>
  </si>
  <si>
    <t>г/кВтч</t>
  </si>
  <si>
    <t>УРУТ (удельный расход условного топлива) на ТЭ</t>
  </si>
  <si>
    <t>кг/Гкал</t>
  </si>
  <si>
    <t>Амортизация</t>
  </si>
  <si>
    <t>Показатели численности персонала и фонда оплаты труда по регулируемым видам деятельности</t>
  </si>
  <si>
    <t>Среднесписочная численность персонала</t>
  </si>
  <si>
    <t>чел.</t>
  </si>
  <si>
    <t xml:space="preserve">Среднемесячная заработная плата на одного работника </t>
  </si>
  <si>
    <t>тыс. руб./чел.</t>
  </si>
  <si>
    <t>Реквизиты отраслевого тарифного соглашения (дата утверждения, срок действия)</t>
  </si>
  <si>
    <t>Расходы на производство в т.ч.</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</si>
  <si>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</si>
  <si>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</si>
  <si>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</si>
  <si>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Объем перекрестного субсидирования всего, в том числе:</t>
  </si>
  <si>
    <t>- от производства тепловой энергии</t>
  </si>
  <si>
    <t>- от производства электрической энергии</t>
  </si>
  <si>
    <t>Необходимые расходы из прибыли, в т.ч.</t>
  </si>
  <si>
    <t>Капитальные вложения из прибыли (с учетом налога на прибыль), в т.ч.</t>
  </si>
  <si>
    <t>Рентабельность продаж (величина прибыли от продажи в каждом рубле выручки)</t>
  </si>
  <si>
    <t>Реквизиты инвестиционной программы (кем утверждена, дата утверждения, номер приказа/решения, Интернет-адрес размещения)</t>
  </si>
  <si>
    <t>%</t>
  </si>
  <si>
    <t>Примечание:</t>
  </si>
  <si>
    <t>1</t>
  </si>
  <si>
    <t>2</t>
  </si>
  <si>
    <t>3</t>
  </si>
  <si>
    <t>4</t>
  </si>
  <si>
    <t>5</t>
  </si>
  <si>
    <t>6</t>
  </si>
  <si>
    <t>7</t>
  </si>
  <si>
    <t>7.1</t>
  </si>
  <si>
    <t>7.2</t>
  </si>
  <si>
    <t>7.3</t>
  </si>
  <si>
    <t>8</t>
  </si>
  <si>
    <t>8.1</t>
  </si>
  <si>
    <t>8.2</t>
  </si>
  <si>
    <t>10</t>
  </si>
  <si>
    <t>9</t>
  </si>
  <si>
    <t>10.1</t>
  </si>
  <si>
    <t>10.2</t>
  </si>
  <si>
    <t>10.3</t>
  </si>
  <si>
    <t>11</t>
  </si>
  <si>
    <t>11.1</t>
  </si>
  <si>
    <t>11.2</t>
  </si>
  <si>
    <t>11.3</t>
  </si>
  <si>
    <t>12</t>
  </si>
  <si>
    <t>12.1</t>
  </si>
  <si>
    <t>12.2</t>
  </si>
  <si>
    <t>13</t>
  </si>
  <si>
    <t>13.1</t>
  </si>
  <si>
    <t>13.2</t>
  </si>
  <si>
    <t>13.3</t>
  </si>
  <si>
    <t>14</t>
  </si>
  <si>
    <t>14.1</t>
  </si>
  <si>
    <t>14.2</t>
  </si>
  <si>
    <t>14.3</t>
  </si>
  <si>
    <t>15</t>
  </si>
  <si>
    <t>16</t>
  </si>
  <si>
    <t>17</t>
  </si>
  <si>
    <t>1.</t>
  </si>
  <si>
    <t>2.</t>
  </si>
  <si>
    <t>При подготовке предложений о размере цен (тарифов) с целью поставки электрической энергии по регулируемым договорам разделы</t>
  </si>
  <si>
    <t xml:space="preserve">9,10, 12,13, 14 не заполняются. </t>
  </si>
  <si>
    <t>Не заполняется</t>
  </si>
  <si>
    <t>7.4</t>
  </si>
  <si>
    <t>11.4</t>
  </si>
  <si>
    <t>относимые на теплоноситель, отпускаемый с коллекторов источников</t>
  </si>
  <si>
    <t>Полезный отпуск тепловой энергии потребителям с коллекторов ТЭЦ</t>
  </si>
  <si>
    <t>относимая на теплоноситель, отпускаемый с коллекторов источников*</t>
  </si>
  <si>
    <t>относимая на тепловую энергию, отпускаемую с коллекторов источников*</t>
  </si>
  <si>
    <t>относимые на тепловую энергию, отпускаемую с коллекторов источников*</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</si>
  <si>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</si>
  <si>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</si>
  <si>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 
п/п</t>
  </si>
  <si>
    <t>Единица изменения</t>
  </si>
  <si>
    <t>1-е полу-годие</t>
  </si>
  <si>
    <t>2-е полу-годие</t>
  </si>
  <si>
    <t>Для организаций, относящихся к субъектам естественных монополий</t>
  </si>
  <si>
    <t>1.1.</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</si>
  <si>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</si>
  <si>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</si>
  <si>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</si>
  <si>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</si>
  <si>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</si>
  <si>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1.2.</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</si>
  <si>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</si>
  <si>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</si>
  <si>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</si>
  <si>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</si>
  <si>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</si>
  <si>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</si>
  <si>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3.</t>
  </si>
  <si>
    <t>Для гарантирующих поставщиков</t>
  </si>
  <si>
    <t>3.1.</t>
  </si>
  <si>
    <t>величина сбытовой надбавки для тарифной группы потребителей "население" и приравненных к нему категорий потребителей</t>
  </si>
  <si>
    <t>3.2.</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</si>
  <si>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</si>
  <si>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</si>
  <si>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</si>
  <si>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процент</t>
  </si>
  <si>
    <t>менее 150 кВт</t>
  </si>
  <si>
    <t>от 150 кВт до 670 кВт</t>
  </si>
  <si>
    <t>от 670 кВт до 10 МВт</t>
  </si>
  <si>
    <t>не менее 10 МВт</t>
  </si>
  <si>
    <t>4.</t>
  </si>
  <si>
    <t>Для генерирующих объектов</t>
  </si>
  <si>
    <t>4.1.</t>
  </si>
  <si>
    <t>руб./тыс. кВт·ч</t>
  </si>
  <si>
    <t>в том числе топливная составляющая</t>
  </si>
  <si>
    <t>4.2.</t>
  </si>
  <si>
    <t>4.3.</t>
  </si>
  <si>
    <t>средний одноставочный тариф на тепловую энергию *</t>
  </si>
  <si>
    <t>руб./Гкал</t>
  </si>
  <si>
    <t>тариф с коллекторов</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</si>
  <si>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</si>
  <si>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</si>
  <si>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</si>
  <si>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</si>
  <si>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</si>
  <si>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</si>
  <si>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</si>
  <si>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</si>
  <si>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</si>
  <si>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</si>
  <si>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</si>
  <si>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</si>
  <si>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</si>
  <si>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</si>
  <si>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</si>
  <si>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</si>
  <si>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</si>
  <si>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</si>
  <si>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</si>
  <si>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t>
  </si>
  <si>
    <t>пар</t>
  </si>
  <si>
    <t>топливо на т/э</t>
  </si>
  <si>
    <t xml:space="preserve"> Акционерного общества "Русатом инфраструктурные решения"</t>
  </si>
  <si>
    <t>АО "РИР"</t>
  </si>
  <si>
    <t>Акционерное общество «Русатом Инфраструктурные решения» (АО «РИР»)</t>
  </si>
  <si>
    <t>Акционерное общество "Русатом инфраструктурные решения"</t>
  </si>
  <si>
    <t>Сухотина Ксения Анатольевна - генеральный директор; Савельев Игорь Петрович -директор филиала АО "РИР" в г.Озерске</t>
  </si>
  <si>
    <t>7 (495) 357-00-14, доб. 5350 ; 7 (495) 357-00-14, доб. 6000</t>
  </si>
  <si>
    <t>АО "РИР" (филиал АО "РИР" в г.Озерске)</t>
  </si>
  <si>
    <t>456796, Челябинская область, г.о. Озерский, п.Новогорный, ул.Ленина, д.1</t>
  </si>
  <si>
    <t>+7(351)30 -92-154</t>
  </si>
  <si>
    <t>Аргаяшская ТЭЦ</t>
  </si>
  <si>
    <t>(ТГ-4) HB</t>
  </si>
  <si>
    <t>без ДПМ (ТГ-1,2,3,5,6,7)</t>
  </si>
  <si>
    <t>цена на электрическую энергию для  (ТГ-4) HB</t>
  </si>
  <si>
    <t>цена на генерирующую мощность для  (ТГ-4) HB</t>
  </si>
  <si>
    <t>вода</t>
  </si>
  <si>
    <t>* указаны утвержденные тарифы на тепловую энергию в горячей воде, производимую в режиме комбинированной выработки электрической и тепловой энергии</t>
  </si>
  <si>
    <t>цена на электрическую энергию для  без ДПМ (ТГ-2,5,7)</t>
  </si>
  <si>
    <t>цена на электрическую энергию для  без ДПМ (ТГ-1,3,6)</t>
  </si>
  <si>
    <t>цена на генерирующую мощность для  без ДПМ (ТГ-1,3,6)</t>
  </si>
  <si>
    <t>цена на генерирующую мощность для  без ДПМ (ТГ-2,5,7)</t>
  </si>
  <si>
    <t>info@rusatom-utilities.ru, ozersk@rusatom-utilities.ru</t>
  </si>
  <si>
    <t>775050001 /741343001</t>
  </si>
  <si>
    <t>Чистая прибыль (убыток)***</t>
  </si>
  <si>
    <t>относимые на электрическую энергию**</t>
  </si>
  <si>
    <t>относимые на электрическую мощность**</t>
  </si>
  <si>
    <t>Топливо всего</t>
  </si>
  <si>
    <t>относимая на электрическую энергию</t>
  </si>
  <si>
    <t>Гр.11.1, 11.2** - данные показаны с учетом данных учтенных в неободимой валовой выручке относимой на электрическую энергию и электрическую мощность</t>
  </si>
  <si>
    <t>на 2024 год</t>
  </si>
  <si>
    <t>119017, г. Москва, вн. тер. г. муниципальный округ Якиманка, ул. Большая Ордынка, д.40 стр.1</t>
  </si>
  <si>
    <t xml:space="preserve">(методом индексации, рассчитано в шаблонах ЕИАС ФАС РФ  INDEX.STATION.CZ.2024) </t>
  </si>
  <si>
    <t>Предложение о размере цен (тарифов) на поставку электрической энергии (мощности) на 2024 год:</t>
  </si>
  <si>
    <t xml:space="preserve">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на 2024 год:</t>
  </si>
  <si>
    <t>Фактические показатели за год, предшествующий базовому периоду
2022г.</t>
  </si>
  <si>
    <t>Показатели, утвержденные на базовый период
2023г.</t>
  </si>
  <si>
    <t>Предложения на расчетный период регулирования
2024г.</t>
  </si>
  <si>
    <t>цена на электрическую энергию для  без ДПМ (ТГ-1,2,3,5,6,7)</t>
  </si>
  <si>
    <t xml:space="preserve">1 250,26
</t>
  </si>
  <si>
    <t>цена на генерирующую мощность для  без ДПМ (ТГ-1,2,3,5,6,7)</t>
  </si>
  <si>
    <t xml:space="preserve">1079,83
</t>
  </si>
  <si>
    <t>Утверждена Постановлением Министерства тарифного регулирования и энергетики Челябинской области 31.10.2022г. № 86/1 "Об утверждении инвестиционной программы в сфере теплоснабжения филиал АО "РИР" в г. Озерске на 2023-2025гг." https://mintarif.gov74.ru/mintarif/activity/investicionnyeprogrammy/ts/resheniyats.htm</t>
  </si>
  <si>
    <t>Предложения на расчетный период регулирования 
2024г.**</t>
  </si>
  <si>
    <t>Гр.11.3, 11.4* за 2023г. указаны значения утвержденные МТРиЭ Челябинской области в составе тарифа на тепловую энергию/теплоноситель с коллекторов. На 2024г. указаны значения исходя из тарифных заявлений о корректировке тарифов на 2024г., поданных в МТРиЭ. Расходы распределены по турбоагрегатам пропорционально установленной мощности</t>
  </si>
  <si>
    <t>Гр.7.3, 7.4* за 2023г. указаны значения утвержденные МТРиЭ Челябинской области в составе тарифа на тепловую энергию/теплоноситель с коллекторов. На 2024г. указаны значения исходя из тарифных заявлений о корректировке тарифов на 2024г., поданных в МТР и Э. Расходы распределены по турбоагрегатам пропорционально установленной мощности</t>
  </si>
  <si>
    <t>*** За 2024г. данные приведены с включением денежных выплат социального характера (по Коллективному договору), относимых расчетным способом на реализацию т/э, теплоносителя, а также с учетом прибыли на капитальные вложения. В 2024 г. учтен недополученный доход, фактически понесенный  в 2022 г.</t>
  </si>
  <si>
    <r>
      <t>Фактические показатели за год, предшествующий базовому периоду 
2022г</t>
    </r>
    <r>
      <rPr>
        <sz val="12"/>
        <rFont val="Times New Roman"/>
        <family val="1"/>
        <charset val="204"/>
      </rPr>
      <t>.*</t>
    </r>
  </si>
  <si>
    <t>*данные по 2022 г. по реализации электрической энергии приведены в целом по АО "РИР" (сумма расходов филиала АО "РИР" в  г. Озерске и УК АО "РИР", относимых на реализацию э/э на ОРЭМ) (без учета перепродажи э/э на ОРЭМ), по тепловой энергии - производство и  реализация тепловой энергии в горячей воде с коллекторов</t>
  </si>
  <si>
    <t>Показатели, утвержденные на базовый период 
2023г.**</t>
  </si>
  <si>
    <t>Отраслевое соглашение по атомной энергетике, промышленности и науке на 2018-2020 гг. утв . 14.12.2017,  доп.соглашением от 14.12.2020 продлено до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</si>
</sst>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_-;\-* #,##0.00\ _₽_-;_-* &quot;-&quot;??\ _₽_-;_-@_-"/>
    <numFmt numFmtId="165" formatCode="#,##0.0"/>
    <numFmt numFmtId="166" formatCode="#,##0.000"/>
    <numFmt numFmtId="167" formatCode="_-* #,##0.00_р_._-;\-* #,##0.00_р_._-;_-* &quot;-&quot;??_р_._-;_-@_-"/>
    <numFmt numFmtId="168" formatCode="&quot;$&quot;#,##0_);[Red]\(&quot;$&quot;#,##0\)"/>
    <numFmt numFmtId="169" formatCode="_-* #,##0.00[$€-1]_-;\-* #,##0.00[$€-1]_-;_-* &quot;-&quot;??[$€-1]_-"/>
    <numFmt numFmtId="170" formatCode="0_)"/>
  </numFmts>
  <fonts count="53">
    <font>
      <sz val="11"/>
      <color theme="1"/>
      <name val="Calibri"/>
      <family val="2"/>
      <charset val="204"/>
      <scheme val="minor"/>
    </font>
    <font>
      <sz val="12"/>
      <color theme="1"/>
      <name val="Times New Roman"/>
      <family val="1"/>
      <charset val="204"/>
    </font>
    <font>
      <sz val="12"/>
      <color rgb="FF000000"/>
      <name val="Times New Roman"/>
      <family val="1"/>
      <charset val="204"/>
    </font>
    <font>
      <sz val="10"/>
      <color theme="1"/>
      <name val="Times New Roman"/>
      <family val="1"/>
      <charset val="204"/>
    </font>
    <font>
      <sz val="14"/>
      <color theme="1"/>
      <name val="Times New Roman"/>
      <family val="1"/>
      <charset val="204"/>
    </font>
    <font>
      <sz val="10"/>
      <color theme="1"/>
      <name val="Calibri"/>
      <family val="2"/>
      <charset val="204"/>
      <scheme val="minor"/>
    </font>
    <font>
      <sz val="9"/>
      <color theme="1"/>
      <name val="Times New Roman"/>
      <family val="1"/>
      <charset val="204"/>
    </font>
    <font>
      <b/>
      <sz val="12"/>
      <color theme="1"/>
      <name val="Times New Roman"/>
      <family val="1"/>
      <charset val="204"/>
    </font>
    <font>
      <b/>
      <sz val="16"/>
      <color theme="1"/>
      <name val="Times New Roman"/>
      <family val="1"/>
      <charset val="204"/>
    </font>
    <font>
      <u/>
      <sz val="14"/>
      <color theme="1"/>
      <name val="Times New Roman"/>
      <family val="1"/>
      <charset val="204"/>
    </font>
    <font>
      <sz val="8"/>
      <color indexed="81"/>
      <name val="Tahoma"/>
      <family val="2"/>
      <charset val="204"/>
    </font>
    <font>
      <sz val="12"/>
      <name val="Times New Roman"/>
      <family val="1"/>
      <charset val="204"/>
    </font>
    <font>
      <sz val="9"/>
      <color indexed="81"/>
      <name val="Tahoma"/>
      <family val="2"/>
      <charset val="204"/>
    </font>
    <font>
      <b/>
      <sz val="9"/>
      <color indexed="81"/>
      <name val="Tahoma"/>
      <family val="2"/>
      <charset val="204"/>
    </font>
    <font>
      <sz val="10"/>
      <name val="Arial Cyr"/>
      <charset val="204"/>
    </font>
    <font>
      <sz val="10"/>
      <name val="Times New Roman"/>
      <family val="1"/>
      <charset val="204"/>
    </font>
    <font>
      <b/>
      <sz val="12"/>
      <name val="Times New Roman"/>
      <family val="1"/>
      <charset val="204"/>
    </font>
    <font>
      <sz val="13"/>
      <name val="Times New Roman"/>
      <family val="1"/>
      <charset val="204"/>
    </font>
    <font>
      <sz val="11"/>
      <color indexed="8"/>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0"/>
      <color indexed="9"/>
      <name val="Times New Roman"/>
      <family val="1"/>
      <charset val="204"/>
    </font>
    <font>
      <sz val="11"/>
      <name val="Calibri"/>
      <family val="2"/>
      <charset val="204"/>
      <scheme val="minor"/>
    </font>
    <font>
      <sz val="11"/>
      <color theme="1"/>
      <name val="Calibri"/>
      <family val="2"/>
      <charset val="204"/>
      <scheme val="minor"/>
    </font>
    <font>
      <sz val="11"/>
      <color theme="1"/>
      <name val="Times New Roman"/>
      <family val="1"/>
      <charset val="204"/>
    </font>
    <font>
      <sz val="9"/>
      <name val="Tahoma"/>
      <family val="2"/>
      <charset val="204"/>
    </font>
    <font>
      <sz val="10"/>
      <name val="Helv"/>
    </font>
    <font>
      <sz val="10"/>
      <name val="MS Sans Serif"/>
      <family val="2"/>
      <charset val="204"/>
    </font>
    <font>
      <sz val="8"/>
      <name val="Helv"/>
      <charset val="204"/>
    </font>
    <font>
      <sz val="12"/>
      <name val="Arial"/>
      <family val="2"/>
      <charset val="204"/>
    </font>
    <font>
      <b/>
      <sz val="9"/>
      <name val="Tahoma"/>
      <family val="2"/>
      <charset val="204"/>
    </font>
    <font>
      <u/>
      <sz val="10"/>
      <color indexed="12"/>
      <name val="Arial Cyr"/>
      <charset val="204"/>
    </font>
    <font>
      <sz val="10"/>
      <name val="Tahoma"/>
      <family val="2"/>
      <charset val="204"/>
    </font>
    <font>
      <sz val="11"/>
      <color indexed="62"/>
      <name val="Calibri"/>
      <family val="2"/>
      <charset val="204"/>
    </font>
    <font>
      <sz val="8"/>
      <name val="Palatino"/>
      <family val="1"/>
    </font>
    <font>
      <u/>
      <sz val="10"/>
      <color indexed="36"/>
      <name val="Arial Cyr"/>
      <charset val="204"/>
    </font>
    <font>
      <b/>
      <sz val="14"/>
      <name val="Franklin Gothic Medium"/>
      <family val="2"/>
      <charset val="204"/>
    </font>
    <font>
      <sz val="11"/>
      <name val="Tahoma"/>
      <family val="2"/>
      <charset val="204"/>
    </font>
    <font>
      <sz val="9"/>
      <color indexed="11"/>
      <name val="Tahoma"/>
      <family val="2"/>
      <charset val="204"/>
    </font>
    <font>
      <u/>
      <sz val="9"/>
      <color indexed="12"/>
      <name val="Tahoma"/>
      <family val="2"/>
      <charset val="204"/>
    </font>
    <font>
      <sz val="10"/>
      <name val="Helv"/>
      <charset val="204"/>
    </font>
    <font>
      <sz val="8"/>
      <name val="Arial"/>
      <family val="2"/>
      <charset val="204"/>
    </font>
    <font>
      <u/>
      <sz val="9"/>
      <color rgb="FF333399"/>
      <name val="Tahoma"/>
      <family val="2"/>
      <charset val="204"/>
    </font>
    <font>
      <sz val="9"/>
      <color theme="1"/>
      <name val="Calibri"/>
      <family val="2"/>
      <charset val="204"/>
    </font>
    <font>
      <sz val="9"/>
      <color theme="1"/>
      <name val="Tahoma"/>
      <family val="2"/>
      <charset val="204"/>
    </font>
    <font>
      <sz val="13"/>
      <name val="Tahoma"/>
      <family val="2"/>
      <charset val="204"/>
    </font>
    <font>
      <sz val="8"/>
      <color indexed="11"/>
      <name val="Tahoma"/>
      <family val="2"/>
      <charset val="204"/>
    </font>
    <font>
      <sz val="11"/>
      <color theme="1"/>
      <name val="Calibri"/>
      <family val="2"/>
      <scheme val="minor"/>
    </font>
    <font>
      <sz val="12"/>
      <color theme="1"/>
      <name val="Tahoma"/>
      <family val="2"/>
      <charset val="204"/>
    </font>
    <font>
      <sz val="10"/>
      <name val="Arial"/>
      <family val="2"/>
      <charset val="204"/>
    </font>
    <font>
      <sz val="10"/>
      <name val="Courier"/>
      <family val="1"/>
      <charset val="204"/>
    </font>
    <font>
      <u/>
      <sz val="10"/>
      <color theme="10"/>
      <name val="Arial Cyr"/>
      <charset val="204"/>
    </font>
  </fonts>
  <fills count="13">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42"/>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43"/>
        <bgColor indexed="64"/>
      </patternFill>
    </fill>
    <fill>
      <patternFill patternType="solid">
        <fgColor indexed="11"/>
        <bgColor indexed="64"/>
      </patternFill>
    </fill>
    <fill>
      <patternFill patternType="solid">
        <fgColor indexed="44"/>
        <bgColor indexed="64"/>
      </patternFill>
    </fill>
    <fill>
      <patternFill patternType="solid">
        <fgColor indexed="9"/>
        <bgColor indexed="64"/>
      </patternFill>
    </fill>
    <fill>
      <patternFill patternType="solid">
        <fgColor indexed="11"/>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thick">
        <color indexed="23"/>
      </left>
      <right style="thick">
        <color indexed="23"/>
      </right>
      <top style="thick">
        <color indexed="23"/>
      </top>
      <bottom style="thin">
        <color indexed="23"/>
      </bottom>
      <diagonal/>
    </border>
    <border>
      <left style="thin">
        <color indexed="23"/>
      </left>
      <right style="thin">
        <color indexed="23"/>
      </right>
      <top style="thin">
        <color indexed="23"/>
      </top>
      <bottom style="thin">
        <color indexed="23"/>
      </bottom>
      <diagonal/>
    </border>
  </borders>
  <cellStyleXfs count="169">
    <xf numFmtId="0" fontId="0" fillId="0" borderId="0"/>
    <xf numFmtId="0" fontId="14" fillId="0" borderId="0"/>
    <xf numFmtId="0" fontId="18" fillId="0" borderId="0"/>
    <xf numFmtId="43" fontId="24" fillId="0" borderId="0" applyFont="0" applyFill="0" applyBorder="0" applyAlignment="0" applyProtection="0"/>
    <xf numFmtId="4" fontId="26" fillId="4" borderId="1" applyFont="0" applyBorder="0">
      <alignment horizontal="right"/>
    </xf>
    <xf numFmtId="49" fontId="26" fillId="0" borderId="0" applyBorder="0">
      <alignment vertical="top"/>
    </xf>
    <xf numFmtId="0" fontId="27" fillId="0" borderId="0"/>
    <xf numFmtId="169" fontId="27" fillId="0" borderId="0"/>
    <xf numFmtId="0" fontId="41" fillId="0" borderId="0"/>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0" fontId="33" fillId="0" borderId="31" applyNumberFormat="0" applyAlignment="0">
      <protection locked="0"/>
    </xf>
    <xf numFmtId="168" fontId="28" fillId="0" borderId="0" applyFont="0" applyFill="0" applyBorder="0" applyAlignment="0" applyProtection="0"/>
    <xf numFmtId="0" fontId="35" fillId="0" borderId="0" applyFill="0" applyBorder="0" applyProtection="0">
      <alignment vertical="center"/>
    </xf>
    <xf numFmtId="0" fontId="36" fillId="0" borderId="0" applyNumberFormat="0" applyFill="0" applyBorder="0" applyAlignment="0" applyProtection="0">
      <alignment vertical="top"/>
      <protection locked="0"/>
    </xf>
    <xf numFmtId="0" fontId="33" fillId="5" borderId="31" applyNumberFormat="0" applyAlignment="0"/>
    <xf numFmtId="0" fontId="32" fillId="0" borderId="0" applyNumberFormat="0" applyFill="0" applyBorder="0" applyAlignment="0" applyProtection="0">
      <alignment vertical="top"/>
      <protection locked="0"/>
    </xf>
    <xf numFmtId="0" fontId="30" fillId="0" borderId="0" applyNumberFormat="0" applyFill="0" applyBorder="0" applyAlignment="0" applyProtection="0"/>
    <xf numFmtId="0" fontId="29" fillId="0" borderId="0"/>
    <xf numFmtId="0" fontId="35" fillId="0" borderId="0" applyFill="0" applyBorder="0" applyProtection="0">
      <alignment vertical="center"/>
    </xf>
    <xf numFmtId="0" fontId="35" fillId="0" borderId="0" applyFill="0" applyBorder="0" applyProtection="0">
      <alignment vertical="center"/>
    </xf>
    <xf numFmtId="49" fontId="38" fillId="6" borderId="32" applyNumberFormat="0">
      <alignment horizontal="center" vertical="center"/>
    </xf>
    <xf numFmtId="0" fontId="34" fillId="7" borderId="31" applyNumberFormat="0" applyAlignment="0" applyProtection="0"/>
    <xf numFmtId="0" fontId="40"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37" fillId="0" borderId="0" applyBorder="0">
      <alignment horizontal="center" vertical="center" wrapText="1"/>
    </xf>
    <xf numFmtId="0" fontId="31" fillId="0" borderId="20" applyBorder="0">
      <alignment horizontal="center" vertical="center" wrapText="1"/>
    </xf>
    <xf numFmtId="4" fontId="26" fillId="8" borderId="1" applyBorder="0">
      <alignment horizontal="right"/>
    </xf>
    <xf numFmtId="49" fontId="26" fillId="0" borderId="0" applyBorder="0">
      <alignment vertical="top"/>
    </xf>
    <xf numFmtId="49" fontId="26" fillId="0" borderId="0" applyBorder="0">
      <alignment vertical="top"/>
    </xf>
    <xf numFmtId="0" fontId="18" fillId="0" borderId="0"/>
    <xf numFmtId="0" fontId="39" fillId="9" borderId="0" applyNumberFormat="0" applyBorder="0" applyAlignment="0">
      <alignment horizontal="left" vertical="center"/>
    </xf>
    <xf numFmtId="0" fontId="14" fillId="0" borderId="0"/>
    <xf numFmtId="0" fontId="14" fillId="0" borderId="0"/>
    <xf numFmtId="49" fontId="26" fillId="9" borderId="0" applyBorder="0">
      <alignment vertical="top"/>
    </xf>
    <xf numFmtId="0" fontId="26" fillId="0" borderId="0">
      <alignment horizontal="left" vertical="center"/>
    </xf>
    <xf numFmtId="0" fontId="26" fillId="0" borderId="0">
      <alignment horizontal="left" vertical="center"/>
    </xf>
    <xf numFmtId="0" fontId="26" fillId="0" borderId="0" applyNumberFormat="0" applyFill="0" applyBorder="0" applyAlignment="0" applyProtection="0"/>
    <xf numFmtId="0" fontId="27" fillId="0" borderId="0"/>
    <xf numFmtId="167" fontId="14" fillId="0" borderId="0" applyFont="0" applyFill="0" applyBorder="0" applyAlignment="0" applyProtection="0"/>
    <xf numFmtId="4" fontId="26" fillId="4" borderId="0" applyBorder="0">
      <alignment horizontal="right"/>
    </xf>
    <xf numFmtId="4" fontId="26" fillId="4" borderId="2" applyBorder="0">
      <alignment horizontal="right"/>
    </xf>
    <xf numFmtId="0" fontId="44" fillId="0" borderId="0"/>
    <xf numFmtId="0" fontId="45" fillId="0" borderId="0"/>
    <xf numFmtId="9" fontId="44" fillId="0" borderId="0" applyFont="0" applyFill="0" applyBorder="0" applyAlignment="0" applyProtection="0"/>
    <xf numFmtId="0" fontId="24" fillId="0" borderId="0"/>
    <xf numFmtId="0" fontId="24" fillId="0" borderId="0"/>
    <xf numFmtId="0" fontId="24" fillId="0" borderId="0"/>
    <xf numFmtId="0" fontId="24" fillId="0" borderId="0"/>
    <xf numFmtId="43" fontId="44" fillId="0" borderId="0" applyFont="0" applyFill="0" applyBorder="0" applyAlignment="0" applyProtection="0"/>
    <xf numFmtId="0" fontId="14" fillId="0" borderId="0" applyNumberFormat="0"/>
    <xf numFmtId="164" fontId="14" fillId="0" borderId="0" applyFont="0" applyFill="0" applyBorder="0" applyAlignment="0" applyProtection="0"/>
    <xf numFmtId="0" fontId="14" fillId="0" borderId="0"/>
    <xf numFmtId="167" fontId="14" fillId="0" borderId="0" applyFont="0" applyFill="0" applyBorder="0" applyAlignment="0" applyProtection="0"/>
    <xf numFmtId="0" fontId="24" fillId="0" borderId="0"/>
    <xf numFmtId="0" fontId="33" fillId="10" borderId="31" applyAlignment="0">
      <alignment horizontal="left" vertical="center"/>
    </xf>
    <xf numFmtId="0" fontId="33" fillId="5" borderId="31" applyNumberFormat="0" applyAlignment="0"/>
    <xf numFmtId="0" fontId="46" fillId="11" borderId="33" applyNumberFormat="0">
      <alignment horizontal="center" vertical="center"/>
    </xf>
    <xf numFmtId="0" fontId="33" fillId="0" borderId="0">
      <alignment wrapText="1"/>
    </xf>
    <xf numFmtId="0" fontId="33" fillId="0" borderId="0">
      <alignment wrapText="1"/>
    </xf>
    <xf numFmtId="0" fontId="33" fillId="0" borderId="0">
      <alignment wrapText="1"/>
    </xf>
    <xf numFmtId="0" fontId="33" fillId="0" borderId="0">
      <alignment wrapText="1"/>
    </xf>
    <xf numFmtId="0" fontId="24" fillId="0" borderId="0"/>
    <xf numFmtId="0" fontId="47" fillId="12" borderId="0"/>
    <xf numFmtId="0" fontId="48" fillId="0" borderId="0"/>
    <xf numFmtId="0" fontId="49" fillId="0" borderId="0"/>
    <xf numFmtId="9" fontId="48" fillId="0" borderId="0" applyFont="0" applyFill="0" applyBorder="0" applyAlignment="0" applyProtection="0"/>
    <xf numFmtId="0" fontId="50" fillId="0" borderId="0"/>
    <xf numFmtId="0" fontId="14" fillId="0" borderId="0"/>
    <xf numFmtId="0" fontId="24" fillId="0" borderId="0"/>
    <xf numFmtId="0" fontId="24" fillId="0" borderId="0"/>
    <xf numFmtId="0" fontId="14" fillId="0" borderId="0"/>
    <xf numFmtId="0" fontId="14" fillId="0" borderId="0"/>
    <xf numFmtId="0" fontId="50" fillId="0" borderId="0"/>
    <xf numFmtId="0" fontId="49" fillId="0" borderId="0"/>
    <xf numFmtId="170" fontId="51" fillId="0" borderId="0"/>
    <xf numFmtId="0" fontId="24" fillId="0" borderId="0"/>
    <xf numFmtId="9"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0" fontId="24" fillId="0" borderId="0"/>
    <xf numFmtId="0" fontId="14" fillId="0" borderId="0"/>
    <xf numFmtId="0" fontId="24" fillId="0" borderId="0"/>
    <xf numFmtId="0" fontId="14" fillId="0" borderId="0"/>
    <xf numFmtId="0" fontId="14" fillId="0" borderId="0"/>
    <xf numFmtId="43" fontId="24" fillId="0" borderId="0" applyFont="0" applyFill="0" applyBorder="0" applyAlignment="0" applyProtection="0"/>
    <xf numFmtId="43" fontId="14" fillId="0" borderId="0" applyFont="0" applyFill="0" applyBorder="0" applyAlignment="0" applyProtection="0"/>
    <xf numFmtId="0" fontId="39" fillId="9" borderId="0" applyNumberFormat="0" applyBorder="0" applyAlignment="0">
      <alignment horizontal="left" vertical="center"/>
    </xf>
    <xf numFmtId="9" fontId="14" fillId="0" borderId="0" applyFont="0" applyFill="0" applyBorder="0" applyAlignment="0" applyProtection="0"/>
    <xf numFmtId="43" fontId="24" fillId="0" borderId="0" applyFont="0" applyFill="0" applyBorder="0" applyAlignment="0" applyProtection="0"/>
    <xf numFmtId="0" fontId="48" fillId="0" borderId="0"/>
    <xf numFmtId="0" fontId="24" fillId="0" borderId="0"/>
    <xf numFmtId="169" fontId="24" fillId="0" borderId="0"/>
    <xf numFmtId="0" fontId="24" fillId="0" borderId="0"/>
    <xf numFmtId="0" fontId="24" fillId="0" borderId="0"/>
    <xf numFmtId="0" fontId="24" fillId="0" borderId="0"/>
    <xf numFmtId="0" fontId="24" fillId="0" borderId="0"/>
    <xf numFmtId="164" fontId="14" fillId="0" borderId="0" applyFont="0" applyFill="0" applyBorder="0" applyAlignment="0" applyProtection="0"/>
    <xf numFmtId="0" fontId="24" fillId="0" borderId="0"/>
    <xf numFmtId="0" fontId="33" fillId="10" borderId="31" applyAlignment="0">
      <alignment horizontal="left" vertical="center"/>
    </xf>
    <xf numFmtId="0" fontId="33" fillId="5" borderId="31" applyNumberFormat="0" applyAlignment="0"/>
    <xf numFmtId="4" fontId="26" fillId="8" borderId="1" applyBorder="0">
      <alignment horizontal="right"/>
    </xf>
    <xf numFmtId="0" fontId="24" fillId="0" borderId="0"/>
    <xf numFmtId="0" fontId="24" fillId="0" borderId="0"/>
    <xf numFmtId="0" fontId="24" fillId="0" borderId="0"/>
    <xf numFmtId="0" fontId="24" fillId="0" borderId="0"/>
    <xf numFmtId="0" fontId="24" fillId="0" borderId="0"/>
    <xf numFmtId="0" fontId="24" fillId="0" borderId="0"/>
    <xf numFmtId="43" fontId="24" fillId="0" borderId="0" applyFont="0" applyFill="0" applyBorder="0" applyAlignment="0" applyProtection="0"/>
    <xf numFmtId="43" fontId="24" fillId="0" borderId="0" applyFont="0" applyFill="0" applyBorder="0" applyAlignment="0" applyProtection="0"/>
    <xf numFmtId="0" fontId="24" fillId="0" borderId="0"/>
    <xf numFmtId="169" fontId="24" fillId="0" borderId="0"/>
    <xf numFmtId="43" fontId="50" fillId="0" borderId="0" applyFont="0" applyFill="0" applyBorder="0" applyAlignment="0" applyProtection="0"/>
    <xf numFmtId="0" fontId="52" fillId="0" borderId="0" applyNumberForma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44" fillId="0" borderId="0" applyFont="0" applyFill="0" applyBorder="0" applyAlignment="0" applyProtection="0"/>
    <xf numFmtId="0" fontId="24" fillId="0" borderId="0"/>
    <xf numFmtId="0" fontId="33" fillId="10" borderId="34" applyAlignment="0">
      <alignment horizontal="left" vertical="center"/>
    </xf>
    <xf numFmtId="0" fontId="33" fillId="5" borderId="34" applyNumberFormat="0" applyAlignment="0"/>
    <xf numFmtId="4" fontId="26" fillId="8" borderId="1" applyBorder="0">
      <alignment horizontal="right"/>
    </xf>
    <xf numFmtId="0" fontId="24" fillId="0" borderId="0"/>
    <xf numFmtId="0" fontId="24" fillId="0" borderId="0"/>
    <xf numFmtId="0" fontId="24" fillId="0" borderId="0"/>
    <xf numFmtId="0" fontId="24" fillId="0" borderId="0"/>
    <xf numFmtId="0" fontId="24" fillId="0" borderId="0"/>
    <xf numFmtId="0" fontId="24" fillId="0" borderId="0"/>
    <xf numFmtId="43" fontId="24" fillId="0" borderId="0" applyFont="0" applyFill="0" applyBorder="0" applyAlignment="0" applyProtection="0"/>
    <xf numFmtId="43" fontId="14" fillId="0" borderId="0" applyFont="0" applyFill="0" applyBorder="0" applyAlignment="0" applyProtection="0"/>
    <xf numFmtId="43" fontId="24" fillId="0" borderId="0" applyFont="0" applyFill="0" applyBorder="0" applyAlignment="0" applyProtection="0"/>
    <xf numFmtId="0" fontId="24" fillId="0" borderId="0"/>
    <xf numFmtId="169" fontId="24" fillId="0" borderId="0"/>
    <xf numFmtId="0" fontId="24" fillId="0" borderId="0"/>
    <xf numFmtId="0" fontId="24" fillId="0" borderId="0"/>
    <xf numFmtId="0" fontId="24" fillId="0" borderId="0"/>
    <xf numFmtId="0" fontId="24" fillId="0" borderId="0"/>
    <xf numFmtId="0" fontId="24" fillId="0" borderId="0"/>
    <xf numFmtId="0" fontId="33" fillId="10" borderId="34" applyAlignment="0">
      <alignment horizontal="left" vertical="center"/>
    </xf>
    <xf numFmtId="0" fontId="33" fillId="5" borderId="34" applyNumberFormat="0" applyAlignment="0"/>
    <xf numFmtId="4" fontId="26" fillId="8" borderId="1" applyBorder="0">
      <alignment horizontal="right"/>
    </xf>
    <xf numFmtId="0" fontId="24" fillId="0" borderId="0"/>
    <xf numFmtId="0" fontId="24" fillId="0" borderId="0"/>
    <xf numFmtId="0" fontId="24" fillId="0" borderId="0"/>
    <xf numFmtId="0" fontId="24" fillId="0" borderId="0"/>
    <xf numFmtId="0" fontId="24" fillId="0" borderId="0"/>
    <xf numFmtId="0" fontId="24" fillId="0" borderId="0"/>
    <xf numFmtId="43" fontId="24" fillId="0" borderId="0" applyFont="0" applyFill="0" applyBorder="0" applyAlignment="0" applyProtection="0"/>
    <xf numFmtId="43" fontId="24" fillId="0" borderId="0" applyFont="0" applyFill="0" applyBorder="0" applyAlignment="0" applyProtection="0"/>
    <xf numFmtId="0" fontId="24" fillId="0" borderId="0"/>
    <xf numFmtId="169" fontId="24" fillId="0" borderId="0"/>
    <xf numFmtId="43" fontId="50" fillId="0" borderId="0" applyFont="0" applyFill="0" applyBorder="0" applyAlignment="0" applyProtection="0"/>
    <xf numFmtId="0" fontId="24" fillId="0" borderId="0"/>
    <xf numFmtId="0" fontId="24" fillId="0" borderId="0"/>
    <xf numFmtId="0" fontId="24" fillId="0" borderId="0"/>
  </cellStyleXfs>
  <cellXfs count="152">
    <xf numFmtId="0" fontId="0" fillId="0" borderId="0" xfId="0"/>
    <xf numFmtId="0" fontId="0" fillId="0" borderId="0" xfId="0" applyAlignment="1">
      <alignment horizontal="center"/>
    </xf>
    <xf numFmtId="0" fontId="5" fillId="0" borderId="0" xfId="0" applyFont="1" applyAlignment="1">
      <alignment horizontal="right"/>
    </xf>
    <xf numFmtId="0" fontId="6" fillId="0" borderId="0" xfId="0" applyFont="1" applyAlignment="1">
      <alignment horizontal="center"/>
    </xf>
    <xf numFmtId="0" fontId="0" fillId="0" borderId="0" xfId="0" applyAlignment="1">
      <alignment horizontal="right" vertical="center"/>
    </xf>
    <xf numFmtId="0" fontId="7" fillId="0" borderId="0" xfId="0" applyFont="1"/>
    <xf numFmtId="0" fontId="1" fillId="0" borderId="1" xfId="0" applyFont="1" applyBorder="1" applyAlignment="1">
      <alignment horizontal="justify" vertical="top" wrapText="1"/>
    </xf>
    <xf numFmtId="0" fontId="1" fillId="0" borderId="1" xfId="0" applyFont="1" applyBorder="1" applyAlignment="1">
      <alignment vertical="top" wrapText="1"/>
    </xf>
    <xf numFmtId="0" fontId="1" fillId="0" borderId="1" xfId="0" applyFont="1" applyBorder="1" applyAlignment="1">
      <alignment wrapText="1"/>
    </xf>
    <xf numFmtId="0" fontId="2" fillId="0" borderId="1" xfId="0" applyFont="1" applyBorder="1" applyAlignment="1">
      <alignment vertical="top" wrapText="1"/>
    </xf>
    <xf numFmtId="0" fontId="3" fillId="0" borderId="0" xfId="0" applyFont="1" applyAlignment="1">
      <alignment horizontal="right"/>
    </xf>
    <xf numFmtId="0" fontId="1" fillId="0" borderId="0" xfId="0" applyFont="1" applyAlignment="1">
      <alignment horizontal="center" vertical="center"/>
    </xf>
    <xf numFmtId="0" fontId="1" fillId="0" borderId="1" xfId="0" applyFont="1" applyBorder="1" applyAlignment="1">
      <alignment horizontal="center" vertical="center"/>
    </xf>
    <xf numFmtId="0" fontId="8" fillId="0" borderId="0" xfId="0" applyFont="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49" fontId="1" fillId="0" borderId="13"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3" fillId="0" borderId="0" xfId="0" applyFont="1" applyAlignment="1">
      <alignment horizontal="right" vertical="center"/>
    </xf>
    <xf numFmtId="165" fontId="0" fillId="0" borderId="0" xfId="0" applyNumberFormat="1"/>
    <xf numFmtId="0" fontId="11" fillId="0" borderId="0" xfId="1" applyFont="1"/>
    <xf numFmtId="0" fontId="16" fillId="0" borderId="0" xfId="1" applyFont="1" applyAlignment="1"/>
    <xf numFmtId="0" fontId="17" fillId="0" borderId="0" xfId="1" applyFont="1" applyAlignment="1">
      <alignment wrapText="1"/>
    </xf>
    <xf numFmtId="0" fontId="20" fillId="0" borderId="0" xfId="1" applyFont="1" applyAlignment="1">
      <alignment horizontal="center" vertical="center" wrapText="1"/>
    </xf>
    <xf numFmtId="0" fontId="19" fillId="0" borderId="1" xfId="2" applyFont="1" applyBorder="1" applyAlignment="1">
      <alignment horizontal="center" vertical="center" wrapText="1"/>
    </xf>
    <xf numFmtId="0" fontId="20" fillId="0" borderId="0" xfId="1" applyFont="1" applyAlignment="1">
      <alignment vertical="top"/>
    </xf>
    <xf numFmtId="0" fontId="19" fillId="0" borderId="1" xfId="2" applyFont="1" applyBorder="1" applyAlignment="1">
      <alignment horizontal="center" vertical="top" wrapText="1"/>
    </xf>
    <xf numFmtId="0" fontId="19" fillId="0" borderId="1" xfId="2" applyFont="1" applyBorder="1" applyAlignment="1">
      <alignment horizontal="left" vertical="top" wrapText="1"/>
    </xf>
    <xf numFmtId="0" fontId="19" fillId="0" borderId="1" xfId="2" applyFont="1" applyBorder="1" applyAlignment="1">
      <alignment horizontal="center" vertical="top"/>
    </xf>
    <xf numFmtId="166" fontId="19" fillId="0" borderId="1" xfId="2" applyNumberFormat="1" applyFont="1" applyBorder="1" applyAlignment="1">
      <alignment horizontal="center" vertical="top"/>
    </xf>
    <xf numFmtId="4" fontId="19" fillId="0" borderId="1" xfId="2" applyNumberFormat="1" applyFont="1" applyBorder="1" applyAlignment="1">
      <alignment horizontal="center" vertical="top"/>
    </xf>
    <xf numFmtId="0" fontId="22" fillId="0" borderId="0" xfId="1" applyFont="1"/>
    <xf numFmtId="0" fontId="15" fillId="0" borderId="0" xfId="1" applyFont="1"/>
    <xf numFmtId="49" fontId="1" fillId="0" borderId="5"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4" fontId="20" fillId="0" borderId="1" xfId="2" applyNumberFormat="1" applyFont="1" applyBorder="1" applyAlignment="1">
      <alignment horizontal="center" vertical="top"/>
    </xf>
    <xf numFmtId="4" fontId="20" fillId="0" borderId="1" xfId="2" applyNumberFormat="1" applyFont="1" applyFill="1" applyBorder="1" applyAlignment="1">
      <alignment horizontal="center" vertical="top"/>
    </xf>
    <xf numFmtId="0" fontId="0" fillId="2" borderId="0" xfId="0" applyFill="1"/>
    <xf numFmtId="0" fontId="4" fillId="2" borderId="0" xfId="0" applyFont="1" applyFill="1" applyAlignment="1">
      <alignment horizontal="center" vertical="center"/>
    </xf>
    <xf numFmtId="0" fontId="1" fillId="2" borderId="8" xfId="0" applyFont="1" applyFill="1" applyBorder="1" applyAlignment="1">
      <alignment horizontal="center"/>
    </xf>
    <xf numFmtId="0" fontId="23" fillId="0" borderId="0" xfId="0" applyFont="1"/>
    <xf numFmtId="0" fontId="23" fillId="0" borderId="0" xfId="0" applyFont="1" applyFill="1"/>
    <xf numFmtId="0" fontId="23" fillId="0" borderId="0" xfId="0" applyFont="1" applyFill="1" applyBorder="1"/>
    <xf numFmtId="0" fontId="7" fillId="0" borderId="0" xfId="0" applyFont="1" applyAlignment="1">
      <alignment vertical="center"/>
    </xf>
    <xf numFmtId="0" fontId="0" fillId="3" borderId="0" xfId="0" applyFill="1"/>
    <xf numFmtId="0" fontId="1" fillId="2" borderId="1" xfId="0" applyFont="1" applyFill="1" applyBorder="1" applyAlignment="1">
      <alignment vertical="center"/>
    </xf>
    <xf numFmtId="0" fontId="1" fillId="2" borderId="1" xfId="0" applyFont="1" applyFill="1" applyBorder="1" applyAlignment="1">
      <alignment horizontal="center" vertical="center"/>
    </xf>
    <xf numFmtId="4" fontId="0" fillId="0" borderId="0" xfId="0" applyNumberFormat="1"/>
    <xf numFmtId="0" fontId="1" fillId="0" borderId="19" xfId="0" applyFont="1" applyBorder="1" applyAlignment="1">
      <alignment horizontal="center" vertical="center" wrapText="1"/>
    </xf>
    <xf numFmtId="0" fontId="1" fillId="2" borderId="3" xfId="0" applyFont="1" applyFill="1" applyBorder="1" applyAlignment="1">
      <alignment horizontal="center"/>
    </xf>
    <xf numFmtId="0" fontId="1" fillId="0" borderId="24" xfId="0" applyFont="1" applyBorder="1" applyAlignment="1">
      <alignment horizontal="center" vertical="center" wrapText="1"/>
    </xf>
    <xf numFmtId="165" fontId="11" fillId="0" borderId="30" xfId="0" applyNumberFormat="1" applyFont="1" applyFill="1" applyBorder="1" applyAlignment="1">
      <alignment horizontal="center" vertical="center"/>
    </xf>
    <xf numFmtId="0" fontId="20" fillId="0" borderId="1" xfId="2" applyFont="1" applyBorder="1" applyAlignment="1">
      <alignment horizontal="left" vertical="top" wrapText="1"/>
    </xf>
    <xf numFmtId="0" fontId="20" fillId="0" borderId="1" xfId="2" applyFont="1" applyBorder="1" applyAlignment="1">
      <alignment horizontal="center" vertical="top" wrapText="1"/>
    </xf>
    <xf numFmtId="0" fontId="1" fillId="0" borderId="1" xfId="0" applyFont="1" applyFill="1" applyBorder="1" applyAlignment="1">
      <alignment vertical="top" wrapText="1"/>
    </xf>
    <xf numFmtId="0" fontId="25" fillId="0" borderId="0" xfId="0" applyFont="1" applyAlignment="1">
      <alignment horizontal="center" vertical="center"/>
    </xf>
    <xf numFmtId="0" fontId="25" fillId="0" borderId="0" xfId="0" applyFont="1"/>
    <xf numFmtId="4" fontId="20" fillId="0" borderId="15" xfId="2" applyNumberFormat="1" applyFont="1" applyFill="1" applyBorder="1" applyAlignment="1">
      <alignment horizontal="center" vertical="top"/>
    </xf>
    <xf numFmtId="4" fontId="20" fillId="0" borderId="18" xfId="2" applyNumberFormat="1" applyFont="1" applyFill="1" applyBorder="1" applyAlignment="1">
      <alignment horizontal="center" vertical="top"/>
    </xf>
    <xf numFmtId="4" fontId="0" fillId="0" borderId="0" xfId="0" applyNumberFormat="1" applyAlignment="1">
      <alignment vertical="center"/>
    </xf>
    <xf numFmtId="0" fontId="1"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 fillId="0" borderId="1" xfId="0" applyFont="1" applyFill="1" applyBorder="1" applyAlignment="1">
      <alignment horizontal="justify" vertical="top" wrapText="1"/>
    </xf>
    <xf numFmtId="49" fontId="1" fillId="0" borderId="1" xfId="0" applyNumberFormat="1" applyFont="1" applyFill="1" applyBorder="1" applyAlignment="1">
      <alignment vertical="top" wrapText="1"/>
    </xf>
    <xf numFmtId="0" fontId="20" fillId="0" borderId="1" xfId="1" applyFont="1" applyBorder="1" applyAlignment="1">
      <alignment vertical="top"/>
    </xf>
    <xf numFmtId="0" fontId="20" fillId="0" borderId="1" xfId="1" applyFont="1" applyFill="1" applyBorder="1" applyAlignment="1">
      <alignment vertical="top"/>
    </xf>
    <xf numFmtId="0" fontId="19" fillId="0" borderId="1" xfId="2" applyFont="1" applyFill="1" applyBorder="1" applyAlignment="1">
      <alignment horizontal="left" vertical="top" wrapText="1"/>
    </xf>
    <xf numFmtId="0" fontId="20" fillId="0" borderId="1" xfId="2" applyFont="1" applyFill="1" applyBorder="1" applyAlignment="1">
      <alignment horizontal="center" vertical="top" wrapText="1"/>
    </xf>
    <xf numFmtId="0" fontId="20" fillId="0" borderId="1" xfId="2" applyFont="1" applyFill="1" applyBorder="1" applyAlignment="1">
      <alignment horizontal="left" vertical="top" wrapText="1"/>
    </xf>
    <xf numFmtId="0" fontId="19" fillId="0" borderId="1" xfId="2" applyFont="1" applyFill="1" applyBorder="1" applyAlignment="1">
      <alignment horizontal="center" vertical="top" wrapText="1"/>
    </xf>
    <xf numFmtId="0" fontId="20" fillId="0" borderId="0" xfId="1" applyFont="1" applyAlignment="1">
      <alignment vertical="top"/>
    </xf>
    <xf numFmtId="165" fontId="11" fillId="0" borderId="1" xfId="0" applyNumberFormat="1" applyFont="1" applyFill="1" applyBorder="1" applyAlignment="1">
      <alignment horizontal="center" vertical="center"/>
    </xf>
    <xf numFmtId="165" fontId="11" fillId="0" borderId="14" xfId="0" applyNumberFormat="1" applyFont="1" applyFill="1" applyBorder="1" applyAlignment="1">
      <alignment horizontal="center" vertical="center"/>
    </xf>
    <xf numFmtId="165" fontId="11" fillId="0" borderId="1" xfId="0" applyNumberFormat="1" applyFont="1" applyFill="1" applyBorder="1"/>
    <xf numFmtId="0" fontId="11" fillId="0" borderId="1" xfId="0" applyFont="1" applyFill="1" applyBorder="1"/>
    <xf numFmtId="0" fontId="11" fillId="0" borderId="14" xfId="0" applyFont="1" applyFill="1" applyBorder="1"/>
    <xf numFmtId="0" fontId="11" fillId="0" borderId="6" xfId="0" applyFont="1" applyFill="1" applyBorder="1" applyAlignment="1">
      <alignment horizontal="center" vertical="center" wrapText="1"/>
    </xf>
    <xf numFmtId="4" fontId="11" fillId="0" borderId="1" xfId="0" applyNumberFormat="1" applyFont="1" applyFill="1" applyBorder="1" applyAlignment="1">
      <alignment horizontal="center" vertical="center"/>
    </xf>
    <xf numFmtId="165" fontId="16" fillId="0" borderId="1" xfId="0" applyNumberFormat="1" applyFont="1" applyFill="1" applyBorder="1" applyAlignment="1">
      <alignment horizontal="center" vertical="center"/>
    </xf>
    <xf numFmtId="165" fontId="16" fillId="0" borderId="14"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4" fontId="16" fillId="0" borderId="14" xfId="0" applyNumberFormat="1" applyFont="1" applyFill="1" applyBorder="1" applyAlignment="1">
      <alignment horizontal="center" vertical="center"/>
    </xf>
    <xf numFmtId="4" fontId="20" fillId="0" borderId="1" xfId="2" applyNumberFormat="1" applyFont="1" applyFill="1" applyBorder="1" applyAlignment="1">
      <alignment horizontal="center" vertical="top"/>
    </xf>
    <xf numFmtId="4" fontId="11" fillId="0" borderId="15" xfId="0" applyNumberFormat="1" applyFont="1" applyFill="1" applyBorder="1" applyAlignment="1">
      <alignment horizontal="center" vertical="center"/>
    </xf>
    <xf numFmtId="165" fontId="11" fillId="0" borderId="15" xfId="0" applyNumberFormat="1" applyFont="1" applyFill="1" applyBorder="1" applyAlignment="1">
      <alignment horizontal="center" vertical="center"/>
    </xf>
    <xf numFmtId="0" fontId="11" fillId="0" borderId="15" xfId="0" applyFont="1" applyFill="1" applyBorder="1"/>
    <xf numFmtId="0" fontId="20" fillId="0" borderId="1" xfId="2" applyFont="1" applyBorder="1" applyAlignment="1">
      <alignment horizontal="left" vertical="top" wrapText="1"/>
    </xf>
    <xf numFmtId="0" fontId="0" fillId="0" borderId="0" xfId="0" applyFill="1"/>
    <xf numFmtId="165" fontId="0" fillId="0" borderId="0" xfId="0" applyNumberFormat="1" applyFill="1"/>
    <xf numFmtId="165" fontId="1" fillId="0" borderId="3" xfId="0" applyNumberFormat="1" applyFont="1" applyFill="1" applyBorder="1" applyAlignment="1">
      <alignment horizontal="center" vertical="center"/>
    </xf>
    <xf numFmtId="165" fontId="1" fillId="0" borderId="22" xfId="0" applyNumberFormat="1" applyFont="1" applyFill="1" applyBorder="1" applyAlignment="1">
      <alignment horizontal="center" vertical="center"/>
    </xf>
    <xf numFmtId="4" fontId="20" fillId="0" borderId="0" xfId="1" applyNumberFormat="1" applyFont="1" applyAlignment="1">
      <alignment vertical="top"/>
    </xf>
    <xf numFmtId="165" fontId="1" fillId="0" borderId="4" xfId="0" applyNumberFormat="1" applyFont="1" applyFill="1" applyBorder="1" applyAlignment="1">
      <alignment horizontal="center" vertical="center"/>
    </xf>
    <xf numFmtId="0" fontId="25" fillId="0" borderId="0" xfId="0" applyFont="1" applyFill="1" applyAlignment="1">
      <alignment horizontal="left" vertical="center"/>
    </xf>
    <xf numFmtId="0" fontId="25" fillId="0" borderId="0" xfId="0" applyFont="1" applyFill="1"/>
    <xf numFmtId="165" fontId="23" fillId="0" borderId="0" xfId="0" applyNumberFormat="1" applyFont="1" applyFill="1"/>
    <xf numFmtId="0" fontId="7" fillId="0" borderId="0" xfId="0" applyFont="1" applyFill="1" applyAlignment="1">
      <alignment vertical="center" wrapText="1"/>
    </xf>
    <xf numFmtId="49" fontId="1" fillId="0" borderId="13" xfId="0" applyNumberFormat="1" applyFont="1" applyFill="1" applyBorder="1" applyAlignment="1">
      <alignment horizontal="center" vertical="center"/>
    </xf>
    <xf numFmtId="4" fontId="11" fillId="0" borderId="14" xfId="0" applyNumberFormat="1" applyFont="1" applyFill="1" applyBorder="1" applyAlignment="1">
      <alignment horizontal="center" vertical="center"/>
    </xf>
    <xf numFmtId="0" fontId="1" fillId="0" borderId="3" xfId="0" applyFont="1" applyFill="1" applyBorder="1" applyAlignment="1">
      <alignment horizontal="center"/>
    </xf>
    <xf numFmtId="43" fontId="1" fillId="0" borderId="4" xfId="3" applyFont="1" applyFill="1" applyBorder="1" applyAlignment="1">
      <alignment horizontal="center"/>
    </xf>
    <xf numFmtId="0" fontId="1" fillId="0" borderId="8" xfId="0" applyFont="1" applyFill="1" applyBorder="1" applyAlignment="1">
      <alignment horizontal="center"/>
    </xf>
    <xf numFmtId="43" fontId="1" fillId="0" borderId="9" xfId="3" applyFont="1" applyFill="1" applyBorder="1" applyAlignment="1">
      <alignment horizontal="center"/>
    </xf>
    <xf numFmtId="2" fontId="0" fillId="2" borderId="0" xfId="0" applyNumberFormat="1" applyFill="1"/>
    <xf numFmtId="2" fontId="0" fillId="0" borderId="0" xfId="0" applyNumberFormat="1"/>
    <xf numFmtId="165" fontId="23" fillId="0" borderId="18" xfId="0" applyNumberFormat="1" applyFont="1" applyFill="1" applyBorder="1" applyAlignment="1">
      <alignment horizontal="center" vertical="center"/>
    </xf>
    <xf numFmtId="4" fontId="0" fillId="2" borderId="0" xfId="0" applyNumberFormat="1" applyFill="1"/>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xf>
    <xf numFmtId="0" fontId="23" fillId="2" borderId="0" xfId="0" applyFont="1" applyFill="1" applyAlignment="1">
      <alignment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9" xfId="0" applyFont="1" applyBorder="1" applyAlignment="1">
      <alignment horizontal="center" vertical="center"/>
    </xf>
    <xf numFmtId="0" fontId="1" fillId="0" borderId="8" xfId="0" applyFont="1" applyBorder="1" applyAlignment="1">
      <alignment horizontal="center" vertical="center"/>
    </xf>
    <xf numFmtId="0" fontId="1" fillId="0" borderId="19"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5" xfId="0" applyFont="1" applyBorder="1" applyAlignment="1">
      <alignment horizontal="center" vertical="center" wrapText="1"/>
    </xf>
    <xf numFmtId="0" fontId="1" fillId="0" borderId="0" xfId="0" applyFont="1" applyFill="1" applyAlignment="1">
      <alignment horizontal="left" vertical="center" wrapText="1"/>
    </xf>
    <xf numFmtId="0" fontId="0" fillId="0" borderId="0" xfId="0" applyFill="1" applyAlignment="1">
      <alignment horizontal="left" wrapText="1"/>
    </xf>
    <xf numFmtId="0" fontId="11" fillId="0" borderId="2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11" fillId="0" borderId="15" xfId="0" applyFont="1" applyFill="1" applyBorder="1" applyAlignment="1">
      <alignment horizontal="center" vertical="center" wrapText="1"/>
    </xf>
    <xf numFmtId="4" fontId="20" fillId="0" borderId="15" xfId="2" applyNumberFormat="1" applyFont="1" applyFill="1" applyBorder="1" applyAlignment="1">
      <alignment horizontal="center" vertical="top"/>
    </xf>
    <xf numFmtId="4" fontId="20" fillId="0" borderId="18" xfId="2" applyNumberFormat="1" applyFont="1" applyFill="1" applyBorder="1" applyAlignment="1">
      <alignment horizontal="center" vertical="top"/>
    </xf>
    <xf numFmtId="0" fontId="15" fillId="0" borderId="0" xfId="1" applyFont="1" applyAlignment="1">
      <alignment horizontal="left" wrapText="1" indent="3"/>
    </xf>
    <xf numFmtId="0" fontId="19" fillId="0" borderId="1" xfId="2" applyFont="1" applyBorder="1" applyAlignment="1">
      <alignment horizontal="center" vertical="center" wrapText="1"/>
    </xf>
    <xf numFmtId="4" fontId="20" fillId="0" borderId="15" xfId="2" applyNumberFormat="1" applyFont="1" applyFill="1" applyBorder="1" applyAlignment="1">
      <alignment horizontal="center" vertical="top" wrapText="1"/>
    </xf>
  </cellXfs>
  <cellStyles count="169">
    <cellStyle name=" 1" xfId="6"/>
    <cellStyle name=" 1 2" xfId="7"/>
    <cellStyle name=" 1_Stage1" xfId="8"/>
    <cellStyle name="%" xfId="81"/>
    <cellStyle name="]_x000d__x000a_Zoomed=1_x000d__x000a_Row=0_x000d__x000a_Column=0_x000d__x000a_Height=0_x000d__x000a_Width=0_x000d__x000a_FontName=FoxFont_x000d__x000a_FontStyle=0_x000d__x000a_FontSize=9_x000d__x000a_PrtFontName=FoxPrin" xfId="82"/>
    <cellStyle name="_Model_RAB Мой_PR.PROG.WARM.NOTCOMBI.2012.2.16_v1.4(04.04.11) " xfId="9"/>
    <cellStyle name="_Model_RAB Мой_Книга2_PR.PROG.WARM.NOTCOMBI.2012.2.16_v1.4(04.04.11) " xfId="10"/>
    <cellStyle name="_Model_RAB_MRSK_svod_PR.PROG.WARM.NOTCOMBI.2012.2.16_v1.4(04.04.11) " xfId="11"/>
    <cellStyle name="_Model_RAB_MRSK_svod_Книга2_PR.PROG.WARM.NOTCOMBI.2012.2.16_v1.4(04.04.11) " xfId="12"/>
    <cellStyle name="_МОДЕЛЬ_1 (2)_PR.PROG.WARM.NOTCOMBI.2012.2.16_v1.4(04.04.11) " xfId="13"/>
    <cellStyle name="_МОДЕЛЬ_1 (2)_Книга2_PR.PROG.WARM.NOTCOMBI.2012.2.16_v1.4(04.04.11) " xfId="14"/>
    <cellStyle name="_пр 5 тариф RAB_PR.PROG.WARM.NOTCOMBI.2012.2.16_v1.4(04.04.11) " xfId="15"/>
    <cellStyle name="_пр 5 тариф RAB_Книга2_PR.PROG.WARM.NOTCOMBI.2012.2.16_v1.4(04.04.11) " xfId="16"/>
    <cellStyle name="_Расчет RAB_22072008_PR.PROG.WARM.NOTCOMBI.2012.2.16_v1.4(04.04.11) " xfId="17"/>
    <cellStyle name="_Расчет RAB_22072008_Книга2_PR.PROG.WARM.NOTCOMBI.2012.2.16_v1.4(04.04.11) " xfId="18"/>
    <cellStyle name="_Расчет RAB_Лен и МОЭСК_с 2010 года_14.04.2009_со сглаж_version 3.0_без ФСК_PR.PROG.WARM.NOTCOMBI.2012.2.16_v1.4(04.04.11) " xfId="19"/>
    <cellStyle name="_Расчет RAB_Лен и МОЭСК_с 2010 года_14.04.2009_со сглаж_version 3.0_без ФСК_Книга2_PR.PROG.WARM.NOTCOMBI.2012.2.16_v1.4(04.04.11) " xfId="20"/>
    <cellStyle name="Cells 2" xfId="21"/>
    <cellStyle name="Currency [0]" xfId="22"/>
    <cellStyle name="Currency2" xfId="23"/>
    <cellStyle name="DblClick" xfId="65"/>
    <cellStyle name="DblClick 2" xfId="109"/>
    <cellStyle name="DblClick 2 2" xfId="152"/>
    <cellStyle name="DblClick 3" xfId="133"/>
    <cellStyle name="Followed Hyperlink" xfId="24"/>
    <cellStyle name="Header" xfId="66"/>
    <cellStyle name="Header 2" xfId="110"/>
    <cellStyle name="Header 2 2" xfId="153"/>
    <cellStyle name="Header 3" xfId="25"/>
    <cellStyle name="Header 3 2" xfId="134"/>
    <cellStyle name="Hyperlink" xfId="26"/>
    <cellStyle name="normal" xfId="27"/>
    <cellStyle name="Normal1" xfId="28"/>
    <cellStyle name="Normal2" xfId="29"/>
    <cellStyle name="Percent1" xfId="30"/>
    <cellStyle name="Title" xfId="67"/>
    <cellStyle name="Title 4" xfId="31"/>
    <cellStyle name="Ввод  2" xfId="32"/>
    <cellStyle name="Гиперссылка 2" xfId="123"/>
    <cellStyle name="Гиперссылка 2 2" xfId="33"/>
    <cellStyle name="Гиперссылка 4" xfId="34"/>
    <cellStyle name="Заголовок" xfId="35"/>
    <cellStyle name="ЗаголовокСтолбца" xfId="36"/>
    <cellStyle name="Значение" xfId="37"/>
    <cellStyle name="Значение 2" xfId="111"/>
    <cellStyle name="Значение 2 2" xfId="154"/>
    <cellStyle name="Значение 3" xfId="135"/>
    <cellStyle name="Обычный" xfId="0" builtinId="0"/>
    <cellStyle name="Обычный 10" xfId="38"/>
    <cellStyle name="Обычный 10 2" xfId="168"/>
    <cellStyle name="Обычный 10 3" xfId="126"/>
    <cellStyle name="Обычный 11" xfId="52"/>
    <cellStyle name="Обычный 12" xfId="39"/>
    <cellStyle name="Обычный 12 2" xfId="40"/>
    <cellStyle name="Обычный 2" xfId="1"/>
    <cellStyle name="Обычный 2 10 2" xfId="42"/>
    <cellStyle name="Обычный 2 2" xfId="41"/>
    <cellStyle name="Обычный 2 2 2" xfId="77"/>
    <cellStyle name="Обычный 2 2 3" xfId="91"/>
    <cellStyle name="Обычный 2 2 3 2 2" xfId="94"/>
    <cellStyle name="Обычный 2 2 3 3" xfId="93"/>
    <cellStyle name="Обычный 2 2 4" xfId="83"/>
    <cellStyle name="Обычный 2 3" xfId="92"/>
    <cellStyle name="Обычный 2 3 2" xfId="117"/>
    <cellStyle name="Обычный 2 3 2 2" xfId="160"/>
    <cellStyle name="Обычный 2 3 3" xfId="141"/>
    <cellStyle name="Обычный 2 4" xfId="97"/>
    <cellStyle name="Обычный 2 4 2" xfId="100"/>
    <cellStyle name="Обычный 2 5" xfId="84"/>
    <cellStyle name="Обычный 2 6" xfId="53"/>
    <cellStyle name="Обычный 2 62" xfId="78"/>
    <cellStyle name="Обычный 2_13 09 24 Баланс (3)" xfId="73"/>
    <cellStyle name="Обычный 20" xfId="68"/>
    <cellStyle name="Обычный 21" xfId="69"/>
    <cellStyle name="Обычный 22" xfId="70"/>
    <cellStyle name="Обычный 23" xfId="71"/>
    <cellStyle name="Обычный 25 2" xfId="85"/>
    <cellStyle name="Обычный 3" xfId="43"/>
    <cellStyle name="Обычный 3 2" xfId="60"/>
    <cellStyle name="Обычный 3 3" xfId="44"/>
    <cellStyle name="Обычный 4" xfId="45"/>
    <cellStyle name="Обычный 4 2" xfId="86"/>
    <cellStyle name="Обычный 4 2 2" xfId="102"/>
    <cellStyle name="Обычный 4 2 2 2" xfId="121"/>
    <cellStyle name="Обычный 4 2 2 2 2" xfId="164"/>
    <cellStyle name="Обычный 4 2 2 3" xfId="146"/>
    <cellStyle name="Обычный 4 2 3" xfId="115"/>
    <cellStyle name="Обычный 4 2 3 2" xfId="158"/>
    <cellStyle name="Обычный 4 2 4" xfId="139"/>
    <cellStyle name="Обычный 4 3" xfId="62"/>
    <cellStyle name="Обычный 47 3 2" xfId="55"/>
    <cellStyle name="Обычный 47 3 2 2" xfId="56"/>
    <cellStyle name="Обычный 47 3 2 2 2" xfId="104"/>
    <cellStyle name="Обычный 47 3 2 2 2 2" xfId="148"/>
    <cellStyle name="Обычный 47 3 2 2 3" xfId="57"/>
    <cellStyle name="Обычный 47 3 2 2 3 2" xfId="58"/>
    <cellStyle name="Обычный 47 3 2 2 3 2 2" xfId="106"/>
    <cellStyle name="Обычный 47 3 2 2 3 2 2 2" xfId="150"/>
    <cellStyle name="Обычный 47 3 2 2 3 2 3" xfId="130"/>
    <cellStyle name="Обычный 47 3 2 2 3 3" xfId="105"/>
    <cellStyle name="Обычный 47 3 2 2 3 3 2" xfId="149"/>
    <cellStyle name="Обычный 47 3 2 2 3 4" xfId="129"/>
    <cellStyle name="Обычный 47 3 2 2 4" xfId="128"/>
    <cellStyle name="Обычный 47 3 2 3" xfId="79"/>
    <cellStyle name="Обычный 47 3 2 3 2" xfId="113"/>
    <cellStyle name="Обычный 47 3 2 3 2 2" xfId="156"/>
    <cellStyle name="Обычный 47 3 2 3 3" xfId="137"/>
    <cellStyle name="Обычный 47 3 2 4" xfId="103"/>
    <cellStyle name="Обычный 47 3 2 4 2" xfId="147"/>
    <cellStyle name="Обычный 47 3 2 5" xfId="127"/>
    <cellStyle name="Обычный 47 3 4" xfId="80"/>
    <cellStyle name="Обычный 47 3 4 2" xfId="114"/>
    <cellStyle name="Обычный 47 3 4 2 2" xfId="157"/>
    <cellStyle name="Обычный 47 3 4 3" xfId="138"/>
    <cellStyle name="Обычный 5" xfId="46"/>
    <cellStyle name="Обычный 5 2" xfId="108"/>
    <cellStyle name="Обычный 5 2 2" xfId="151"/>
    <cellStyle name="Обычный 5 3" xfId="124"/>
    <cellStyle name="Обычный 5 3 2" xfId="166"/>
    <cellStyle name="Обычный 5 4" xfId="132"/>
    <cellStyle name="Обычный 5 5" xfId="64"/>
    <cellStyle name="Обычный 6" xfId="47"/>
    <cellStyle name="Обычный 6 2" xfId="101"/>
    <cellStyle name="Обычный 6 2 2" xfId="120"/>
    <cellStyle name="Обычный 6 2 2 2" xfId="163"/>
    <cellStyle name="Обычный 6 2 3" xfId="145"/>
    <cellStyle name="Обычный 6 3" xfId="112"/>
    <cellStyle name="Обычный 6 3 2" xfId="155"/>
    <cellStyle name="Обычный 6 4" xfId="136"/>
    <cellStyle name="Обычный 6 5" xfId="72"/>
    <cellStyle name="Обычный 60" xfId="75"/>
    <cellStyle name="Обычный 7" xfId="5"/>
    <cellStyle name="Обычный 7 2" xfId="74"/>
    <cellStyle name="Обычный 8" xfId="90"/>
    <cellStyle name="Обычный 8 2" xfId="116"/>
    <cellStyle name="Обычный 8 2 2" xfId="159"/>
    <cellStyle name="Обычный 8 3" xfId="140"/>
    <cellStyle name="Обычный 9" xfId="125"/>
    <cellStyle name="Обычный 9 2" xfId="167"/>
    <cellStyle name="Обычный_стр.1_5" xfId="2"/>
    <cellStyle name="Процентный 2" xfId="54"/>
    <cellStyle name="Процентный 2 2" xfId="98"/>
    <cellStyle name="Процентный 3" xfId="76"/>
    <cellStyle name="Процентный 4" xfId="87"/>
    <cellStyle name="Стиль 1" xfId="48"/>
    <cellStyle name="Финансовый" xfId="3" builtinId="3"/>
    <cellStyle name="Финансовый 2" xfId="49"/>
    <cellStyle name="Финансовый 2 2" xfId="88"/>
    <cellStyle name="Финансовый 2 2 2 2 3" xfId="89"/>
    <cellStyle name="Финансовый 2 3" xfId="99"/>
    <cellStyle name="Финансовый 2 3 2" xfId="119"/>
    <cellStyle name="Финансовый 2 3 2 2" xfId="162"/>
    <cellStyle name="Финансовый 2 3 3" xfId="144"/>
    <cellStyle name="Финансовый 2 4" xfId="107"/>
    <cellStyle name="Финансовый 2 5" xfId="61"/>
    <cellStyle name="Финансовый 3" xfId="63"/>
    <cellStyle name="Финансовый 4" xfId="95"/>
    <cellStyle name="Финансовый 4 2" xfId="118"/>
    <cellStyle name="Финансовый 4 2 2" xfId="161"/>
    <cellStyle name="Финансовый 4 3" xfId="142"/>
    <cellStyle name="Финансовый 5" xfId="96"/>
    <cellStyle name="Финансовый 5 2" xfId="143"/>
    <cellStyle name="Финансовый 6" xfId="122"/>
    <cellStyle name="Финансовый 6 2" xfId="165"/>
    <cellStyle name="Финансовый 7" xfId="131"/>
    <cellStyle name="Финансовый 8" xfId="59"/>
    <cellStyle name="Формула" xfId="50"/>
    <cellStyle name="ФормулаВБ_Мониторинг инвестиций" xfId="51"/>
    <cellStyle name="ФормулаНаКонтроль"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Normal="100" workbookViewId="0">
      <selection activeCell="B23" sqref="B23"/>
    </sheetView>
  </sheetViews>
  <sheetFormatPr defaultRowHeight="15"/>
  <cols>
    <col min="1" max="1" width="32" customWidth="1"/>
    <col min="2" max="2" width="111.85546875" customWidth="1"/>
  </cols>
  <sheetData>
    <row r="1" spans="1:2">
      <c r="B1" s="4"/>
    </row>
    <row r="2" spans="1:2" ht="20.25">
      <c r="A2" s="118" t="s">
        <v>16</v>
      </c>
      <c r="B2" s="119"/>
    </row>
    <row r="3" spans="1:2" ht="20.25">
      <c r="A3" s="118" t="s">
        <v>15</v>
      </c>
      <c r="B3" s="119"/>
    </row>
    <row r="4" spans="1:2" ht="20.25">
      <c r="A4" s="118" t="s">
        <v>208</v>
      </c>
      <c r="B4" s="119"/>
    </row>
    <row r="5" spans="1:2" ht="16.5" customHeight="1">
      <c r="A5" s="120" t="s">
        <v>182</v>
      </c>
      <c r="B5" s="121"/>
    </row>
    <row r="6" spans="1:2">
      <c r="A6" s="122" t="s">
        <v>14</v>
      </c>
      <c r="B6" s="119"/>
    </row>
    <row r="7" spans="1:2">
      <c r="B7" s="3"/>
    </row>
    <row r="8" spans="1:2">
      <c r="B8" s="1"/>
    </row>
    <row r="9" spans="1:2">
      <c r="B9" s="10" t="s">
        <v>11</v>
      </c>
    </row>
    <row r="10" spans="1:2">
      <c r="B10" s="10" t="s">
        <v>12</v>
      </c>
    </row>
    <row r="11" spans="1:2">
      <c r="B11" s="10" t="s">
        <v>13</v>
      </c>
    </row>
    <row r="12" spans="1:2">
      <c r="B12" s="2"/>
    </row>
    <row r="14" spans="1:2" ht="15.75">
      <c r="A14" s="5" t="s">
        <v>0</v>
      </c>
    </row>
    <row r="15" spans="1:2" ht="15.75">
      <c r="A15" s="6" t="s">
        <v>1</v>
      </c>
      <c r="B15" s="7" t="s">
        <v>183</v>
      </c>
    </row>
    <row r="16" spans="1:2" ht="15.75" customHeight="1">
      <c r="A16" s="6" t="s">
        <v>2</v>
      </c>
      <c r="B16" s="6" t="s">
        <v>186</v>
      </c>
    </row>
    <row r="17" spans="1:2" ht="15.75">
      <c r="A17" s="6" t="s">
        <v>3</v>
      </c>
      <c r="B17" s="73" t="s">
        <v>209</v>
      </c>
    </row>
    <row r="18" spans="1:2" ht="15.75">
      <c r="A18" s="6" t="s">
        <v>4</v>
      </c>
      <c r="B18" s="73" t="s">
        <v>187</v>
      </c>
    </row>
    <row r="19" spans="1:2" ht="15.75">
      <c r="A19" s="6" t="s">
        <v>5</v>
      </c>
      <c r="B19" s="71">
        <v>7706757331</v>
      </c>
    </row>
    <row r="20" spans="1:2" ht="15.75">
      <c r="A20" s="6" t="s">
        <v>6</v>
      </c>
      <c r="B20" s="72" t="s">
        <v>201</v>
      </c>
    </row>
    <row r="21" spans="1:2" ht="31.5">
      <c r="A21" s="8" t="s">
        <v>7</v>
      </c>
      <c r="B21" s="9" t="s">
        <v>184</v>
      </c>
    </row>
    <row r="22" spans="1:2" ht="15.75">
      <c r="A22" s="6" t="s">
        <v>8</v>
      </c>
      <c r="B22" s="65" t="s">
        <v>200</v>
      </c>
    </row>
    <row r="23" spans="1:2" ht="15.75">
      <c r="A23" s="6" t="s">
        <v>9</v>
      </c>
      <c r="B23" s="74" t="s">
        <v>185</v>
      </c>
    </row>
    <row r="24" spans="1:2" ht="15.75">
      <c r="A24" s="6" t="s">
        <v>10</v>
      </c>
      <c r="B24" s="74" t="s">
        <v>188</v>
      </c>
    </row>
  </sheetData>
  <mergeCells count="5">
    <mergeCell ref="A2:B2"/>
    <mergeCell ref="A3:B3"/>
    <mergeCell ref="A4:B4"/>
    <mergeCell ref="A5:B5"/>
    <mergeCell ref="A6:B6"/>
  </mergeCells>
  <printOptions horizontalCentered="1"/>
  <pageMargins left="0.11811023622047245" right="0.11811023622047245" top="0.94488188976377963" bottom="0.15748031496062992" header="0" footer="0"/>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7" zoomScaleNormal="100" workbookViewId="0">
      <selection activeCell="E14" sqref="E14"/>
    </sheetView>
  </sheetViews>
  <sheetFormatPr defaultRowHeight="15"/>
  <cols>
    <col min="1" max="1" width="41" customWidth="1"/>
    <col min="2" max="2" width="26" customWidth="1"/>
    <col min="3" max="3" width="25" customWidth="1"/>
    <col min="4" max="4" width="30.7109375" customWidth="1"/>
    <col min="5" max="5" width="20.42578125" customWidth="1"/>
  </cols>
  <sheetData>
    <row r="1" spans="1:5" ht="15.75">
      <c r="A1" s="5" t="s">
        <v>17</v>
      </c>
    </row>
    <row r="2" spans="1:5" ht="20.25">
      <c r="C2" s="13" t="s">
        <v>23</v>
      </c>
    </row>
    <row r="3" spans="1:5" ht="20.25">
      <c r="C3" s="13" t="s">
        <v>180</v>
      </c>
    </row>
    <row r="4" spans="1:5" ht="15.75">
      <c r="C4" s="11" t="s">
        <v>25</v>
      </c>
    </row>
    <row r="5" spans="1:5" ht="15.75">
      <c r="C5" s="11" t="s">
        <v>24</v>
      </c>
    </row>
    <row r="6" spans="1:5" ht="15.75">
      <c r="C6" s="11" t="s">
        <v>210</v>
      </c>
      <c r="D6" s="48"/>
    </row>
    <row r="7" spans="1:5" ht="15.75">
      <c r="C7" s="11"/>
    </row>
    <row r="9" spans="1:5" ht="18.75">
      <c r="A9" s="48"/>
      <c r="B9" s="48"/>
      <c r="C9" s="49" t="s">
        <v>211</v>
      </c>
      <c r="D9" s="48"/>
      <c r="E9" s="48"/>
    </row>
    <row r="10" spans="1:5" ht="111.75" customHeight="1">
      <c r="A10" s="123" t="s">
        <v>212</v>
      </c>
      <c r="B10" s="123"/>
      <c r="C10" s="123"/>
      <c r="D10" s="123"/>
      <c r="E10" s="123"/>
    </row>
    <row r="11" spans="1:5" ht="15.75" thickBot="1"/>
    <row r="12" spans="1:5" ht="63.75" thickBot="1">
      <c r="A12" s="14" t="s">
        <v>18</v>
      </c>
      <c r="B12" s="15" t="s">
        <v>19</v>
      </c>
      <c r="C12" s="15" t="s">
        <v>20</v>
      </c>
      <c r="D12" s="15" t="s">
        <v>21</v>
      </c>
      <c r="E12" s="16" t="s">
        <v>22</v>
      </c>
    </row>
    <row r="13" spans="1:5" ht="18.75" customHeight="1">
      <c r="A13" s="124" t="s">
        <v>181</v>
      </c>
      <c r="B13" s="126" t="s">
        <v>189</v>
      </c>
      <c r="C13" s="60" t="s">
        <v>190</v>
      </c>
      <c r="D13" s="110">
        <f>ROUND(показатели!G16*1000/показатели!G12,2)+0.01</f>
        <v>1604.32</v>
      </c>
      <c r="E13" s="111">
        <f>ROUND(показатели!G17*1000000/(показатели!G10*12),2)</f>
        <v>138874.64000000001</v>
      </c>
    </row>
    <row r="14" spans="1:5" ht="16.5" thickBot="1">
      <c r="A14" s="125"/>
      <c r="B14" s="127"/>
      <c r="C14" s="50" t="s">
        <v>191</v>
      </c>
      <c r="D14" s="112">
        <f>ROUND(показатели!H16*1000/показатели!H12,2)-0.02</f>
        <v>1592.72</v>
      </c>
      <c r="E14" s="113">
        <f>ROUND(показатели!H17*1000000/(показатели!H10*12),2)+0.98</f>
        <v>402364.51999999996</v>
      </c>
    </row>
  </sheetData>
  <mergeCells count="3">
    <mergeCell ref="A10:E10"/>
    <mergeCell ref="A13:A14"/>
    <mergeCell ref="B13:B14"/>
  </mergeCells>
  <printOptions horizontalCentered="1"/>
  <pageMargins left="0.11811023622047245" right="0.11811023622047245" top="1.1417322834645669" bottom="0.15748031496062992" header="0" footer="0"/>
  <pageSetup paperSize="9" orientation="landscape" horizontalDpi="180" verticalDpi="18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8"/>
  <sheetViews>
    <sheetView tabSelected="1" zoomScale="80" zoomScaleNormal="80" zoomScaleSheetLayoutView="80" workbookViewId="0">
      <pane xSplit="3" ySplit="8" topLeftCell="D9" activePane="bottomRight" state="frozen"/>
      <selection pane="topRight" activeCell="D1" sqref="D1"/>
      <selection pane="bottomLeft" activeCell="A9" sqref="A9"/>
      <selection pane="bottomRight" activeCell="L28" sqref="L28"/>
    </sheetView>
  </sheetViews>
  <sheetFormatPr defaultRowHeight="15"/>
  <cols>
    <col min="1" max="1" width="6" customWidth="1"/>
    <col min="2" max="2" width="54" customWidth="1"/>
    <col min="3" max="3" width="13.7109375" customWidth="1"/>
    <col min="4" max="4" width="30.42578125" customWidth="1"/>
    <col min="5" max="5" width="19.140625" customWidth="1"/>
    <col min="6" max="6" width="19.7109375" customWidth="1"/>
    <col min="7" max="7" width="20.28515625" customWidth="1"/>
    <col min="8" max="8" width="18.42578125" customWidth="1"/>
    <col min="9" max="9" width="26.28515625" customWidth="1"/>
    <col min="10" max="10" width="13.28515625" customWidth="1"/>
    <col min="14" max="14" width="12.140625" customWidth="1"/>
    <col min="17" max="17" width="10.7109375" customWidth="1"/>
    <col min="18" max="18" width="10.85546875" bestFit="1" customWidth="1"/>
    <col min="19" max="19" width="13.85546875" customWidth="1"/>
    <col min="20" max="20" width="14.85546875" customWidth="1"/>
    <col min="21" max="23" width="13.85546875" customWidth="1"/>
  </cols>
  <sheetData>
    <row r="1" spans="1:14">
      <c r="H1" s="28" t="s">
        <v>26</v>
      </c>
    </row>
    <row r="2" spans="1:14">
      <c r="H2" s="28" t="s">
        <v>12</v>
      </c>
    </row>
    <row r="3" spans="1:14">
      <c r="H3" s="28" t="s">
        <v>13</v>
      </c>
    </row>
    <row r="4" spans="1:14" ht="6" customHeight="1">
      <c r="H4" s="28"/>
    </row>
    <row r="5" spans="1:14" ht="6" customHeight="1"/>
    <row r="6" spans="1:14" ht="22.5" customHeight="1" thickBot="1">
      <c r="A6" s="54" t="s">
        <v>27</v>
      </c>
    </row>
    <row r="7" spans="1:14" ht="74.25" customHeight="1" thickBot="1">
      <c r="A7" s="128" t="s">
        <v>28</v>
      </c>
      <c r="B7" s="130" t="s">
        <v>29</v>
      </c>
      <c r="C7" s="130" t="s">
        <v>30</v>
      </c>
      <c r="D7" s="132" t="s">
        <v>225</v>
      </c>
      <c r="E7" s="134" t="s">
        <v>227</v>
      </c>
      <c r="F7" s="135"/>
      <c r="G7" s="138" t="s">
        <v>221</v>
      </c>
      <c r="H7" s="139"/>
    </row>
    <row r="8" spans="1:14" ht="74.25" customHeight="1" thickBot="1">
      <c r="A8" s="129"/>
      <c r="B8" s="131"/>
      <c r="C8" s="131"/>
      <c r="D8" s="133"/>
      <c r="E8" s="59" t="s">
        <v>190</v>
      </c>
      <c r="F8" s="61" t="s">
        <v>191</v>
      </c>
      <c r="G8" s="14" t="s">
        <v>190</v>
      </c>
      <c r="H8" s="16" t="s">
        <v>191</v>
      </c>
    </row>
    <row r="9" spans="1:14" ht="15.75">
      <c r="A9" s="25" t="s">
        <v>67</v>
      </c>
      <c r="B9" s="26" t="s">
        <v>31</v>
      </c>
      <c r="C9" s="27" t="s">
        <v>32</v>
      </c>
      <c r="D9" s="100">
        <v>256</v>
      </c>
      <c r="E9" s="100">
        <v>61</v>
      </c>
      <c r="F9" s="101">
        <v>195</v>
      </c>
      <c r="G9" s="101">
        <v>61</v>
      </c>
      <c r="H9" s="103">
        <v>195</v>
      </c>
      <c r="I9" s="29"/>
    </row>
    <row r="10" spans="1:14" ht="65.25" customHeight="1">
      <c r="A10" s="23" t="s">
        <v>68</v>
      </c>
      <c r="B10" s="18" t="s">
        <v>33</v>
      </c>
      <c r="C10" s="12" t="s">
        <v>32</v>
      </c>
      <c r="D10" s="88">
        <v>226.392</v>
      </c>
      <c r="E10" s="88">
        <v>54.85</v>
      </c>
      <c r="F10" s="94">
        <v>171.1</v>
      </c>
      <c r="G10" s="94">
        <v>55.06</v>
      </c>
      <c r="H10" s="109">
        <v>170.68</v>
      </c>
      <c r="I10" s="70"/>
    </row>
    <row r="11" spans="1:14" ht="15.75">
      <c r="A11" s="23" t="s">
        <v>69</v>
      </c>
      <c r="B11" s="17" t="s">
        <v>34</v>
      </c>
      <c r="C11" s="12" t="s">
        <v>35</v>
      </c>
      <c r="D11" s="88">
        <v>924.81500000000005</v>
      </c>
      <c r="E11" s="88">
        <v>409.86</v>
      </c>
      <c r="F11" s="94">
        <v>599.65</v>
      </c>
      <c r="G11" s="94">
        <v>362.73</v>
      </c>
      <c r="H11" s="109">
        <v>578.44000000000005</v>
      </c>
      <c r="I11" s="58"/>
    </row>
    <row r="12" spans="1:14" ht="15.75">
      <c r="A12" s="23" t="s">
        <v>70</v>
      </c>
      <c r="B12" s="17" t="s">
        <v>36</v>
      </c>
      <c r="C12" s="12" t="s">
        <v>35</v>
      </c>
      <c r="D12" s="88">
        <v>795.24533299999996</v>
      </c>
      <c r="E12" s="88">
        <v>357.62</v>
      </c>
      <c r="F12" s="94">
        <v>522.19000000000005</v>
      </c>
      <c r="G12" s="94">
        <v>310.61</v>
      </c>
      <c r="H12" s="109">
        <v>499.88</v>
      </c>
      <c r="I12" s="58"/>
      <c r="J12" s="52"/>
      <c r="K12" s="52"/>
      <c r="L12" s="52"/>
      <c r="M12" s="52"/>
    </row>
    <row r="13" spans="1:14" ht="15.75">
      <c r="A13" s="23" t="s">
        <v>71</v>
      </c>
      <c r="B13" s="17" t="s">
        <v>37</v>
      </c>
      <c r="C13" s="12" t="s">
        <v>38</v>
      </c>
      <c r="D13" s="88">
        <v>1597.721</v>
      </c>
      <c r="E13" s="88">
        <v>523.07000000000005</v>
      </c>
      <c r="F13" s="94">
        <v>1022.53</v>
      </c>
      <c r="G13" s="94">
        <v>522.83000000000004</v>
      </c>
      <c r="H13" s="109">
        <v>1052.67</v>
      </c>
      <c r="I13" s="58"/>
      <c r="J13" s="52"/>
      <c r="K13" s="52"/>
      <c r="L13" s="52"/>
      <c r="M13" s="52"/>
      <c r="N13" s="53"/>
    </row>
    <row r="14" spans="1:14" ht="31.5">
      <c r="A14" s="23" t="s">
        <v>72</v>
      </c>
      <c r="B14" s="18" t="s">
        <v>111</v>
      </c>
      <c r="C14" s="12" t="s">
        <v>38</v>
      </c>
      <c r="D14" s="88">
        <v>1596.4150000000004</v>
      </c>
      <c r="E14" s="88">
        <v>522.64</v>
      </c>
      <c r="F14" s="94">
        <v>1021.18</v>
      </c>
      <c r="G14" s="94">
        <f>G13-0.42</f>
        <v>522.41000000000008</v>
      </c>
      <c r="H14" s="109">
        <f>H13-0.88</f>
        <v>1051.79</v>
      </c>
      <c r="J14" s="52"/>
      <c r="K14" s="52"/>
      <c r="L14" s="52"/>
      <c r="M14" s="52"/>
    </row>
    <row r="15" spans="1:14" ht="15.75">
      <c r="A15" s="24" t="s">
        <v>73</v>
      </c>
      <c r="B15" s="22" t="s">
        <v>39</v>
      </c>
      <c r="C15" s="21" t="s">
        <v>40</v>
      </c>
      <c r="D15" s="89">
        <f>SUM(D16:D19)</f>
        <v>2495.5089412440034</v>
      </c>
      <c r="E15" s="89">
        <f>SUM(E16:E19)</f>
        <v>741.60957026198514</v>
      </c>
      <c r="F15" s="89">
        <f>SUM(F16:F19)</f>
        <v>2123.3634943750003</v>
      </c>
      <c r="G15" s="89">
        <f>SUM(G16:G19)</f>
        <v>861.64646625000012</v>
      </c>
      <c r="H15" s="90">
        <f>SUM(H16:H19)</f>
        <v>2488.42747375</v>
      </c>
      <c r="J15" s="51"/>
      <c r="K15" s="51"/>
      <c r="L15" s="51"/>
      <c r="M15" s="51"/>
    </row>
    <row r="16" spans="1:14" ht="15.75">
      <c r="A16" s="23" t="s">
        <v>74</v>
      </c>
      <c r="B16" s="17" t="s">
        <v>206</v>
      </c>
      <c r="C16" s="12" t="s">
        <v>40</v>
      </c>
      <c r="D16" s="82">
        <v>1264.99</v>
      </c>
      <c r="E16" s="82">
        <v>447.68606999999997</v>
      </c>
      <c r="F16" s="95">
        <v>676.09625000000005</v>
      </c>
      <c r="G16" s="95">
        <v>498.31531000000001</v>
      </c>
      <c r="H16" s="83">
        <v>796.17647999999997</v>
      </c>
      <c r="I16" s="48"/>
      <c r="J16" s="51"/>
      <c r="K16" s="51"/>
      <c r="L16" s="51"/>
      <c r="M16" s="51"/>
    </row>
    <row r="17" spans="1:39" ht="15.75">
      <c r="A17" s="108" t="s">
        <v>75</v>
      </c>
      <c r="B17" s="17" t="s">
        <v>41</v>
      </c>
      <c r="C17" s="12" t="s">
        <v>40</v>
      </c>
      <c r="D17" s="82">
        <v>462.1</v>
      </c>
      <c r="E17" s="82">
        <f>86518.7346369852/1000</f>
        <v>86.518734636985201</v>
      </c>
      <c r="F17" s="95">
        <v>784.25201000000004</v>
      </c>
      <c r="G17" s="95">
        <v>91.757249999999999</v>
      </c>
      <c r="H17" s="83">
        <v>824.10490000000004</v>
      </c>
      <c r="I17" s="62"/>
    </row>
    <row r="18" spans="1:39" ht="31.5">
      <c r="A18" s="108" t="s">
        <v>76</v>
      </c>
      <c r="B18" s="18" t="s">
        <v>113</v>
      </c>
      <c r="C18" s="12" t="s">
        <v>40</v>
      </c>
      <c r="D18" s="82">
        <f>767531.374284003/1000</f>
        <v>767.53137428400305</v>
      </c>
      <c r="E18" s="95">
        <f>867.86/(E9+F9)*E9</f>
        <v>206.794765625</v>
      </c>
      <c r="F18" s="82">
        <f>867.86-E18</f>
        <v>661.06523437500005</v>
      </c>
      <c r="G18" s="95">
        <f>1132.2/(G9+H9)*G9</f>
        <v>269.78203124999999</v>
      </c>
      <c r="H18" s="83">
        <f>1132.2-G18</f>
        <v>862.41796875</v>
      </c>
      <c r="M18" s="29"/>
    </row>
    <row r="19" spans="1:39" ht="31.5">
      <c r="A19" s="108" t="s">
        <v>108</v>
      </c>
      <c r="B19" s="18" t="s">
        <v>112</v>
      </c>
      <c r="C19" s="12" t="s">
        <v>40</v>
      </c>
      <c r="D19" s="82">
        <f>887.56696/1000</f>
        <v>0.88756696000000002</v>
      </c>
      <c r="E19" s="82">
        <f>E34</f>
        <v>0.61</v>
      </c>
      <c r="F19" s="116">
        <f>F34</f>
        <v>1.9500000000000002</v>
      </c>
      <c r="G19" s="95">
        <f>7.52/(G9+H9)*G9</f>
        <v>1.7918749999999999</v>
      </c>
      <c r="H19" s="83">
        <f>7.52-G19</f>
        <v>5.7281249999999995</v>
      </c>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row>
    <row r="20" spans="1:39" s="55" customFormat="1" ht="15" customHeight="1">
      <c r="A20" s="108" t="s">
        <v>77</v>
      </c>
      <c r="B20" s="56" t="s">
        <v>205</v>
      </c>
      <c r="C20" s="57" t="s">
        <v>40</v>
      </c>
      <c r="D20" s="82">
        <f>D21+D23</f>
        <v>2000.0839916200002</v>
      </c>
      <c r="E20" s="82">
        <f>E21+E23</f>
        <v>747.40422000000001</v>
      </c>
      <c r="F20" s="82">
        <f>F21+F23</f>
        <v>1533.3736799999999</v>
      </c>
      <c r="G20" s="82">
        <f>867.71188</f>
        <v>867.71187999999995</v>
      </c>
      <c r="H20" s="83">
        <v>1533.3736799999999</v>
      </c>
      <c r="I20" s="48"/>
      <c r="J20" s="114"/>
      <c r="K20" s="114"/>
      <c r="L20" s="117"/>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row>
    <row r="21" spans="1:39" ht="15.75">
      <c r="A21" s="23" t="s">
        <v>78</v>
      </c>
      <c r="B21" s="17" t="s">
        <v>42</v>
      </c>
      <c r="C21" s="12" t="s">
        <v>40</v>
      </c>
      <c r="D21" s="82">
        <f>2000083.99162/1000-D23</f>
        <v>1058.51861383</v>
      </c>
      <c r="E21" s="82">
        <v>447.11673999999999</v>
      </c>
      <c r="F21" s="95">
        <v>671.29363000000001</v>
      </c>
      <c r="G21" s="95">
        <f>497766.545735834/1000</f>
        <v>497.76654573583397</v>
      </c>
      <c r="H21" s="83">
        <f>791297.791875279/1000</f>
        <v>791.29779187527902</v>
      </c>
    </row>
    <row r="22" spans="1:39" ht="15.75">
      <c r="A22" s="23"/>
      <c r="B22" s="17" t="s">
        <v>43</v>
      </c>
      <c r="C22" s="12" t="s">
        <v>44</v>
      </c>
      <c r="D22" s="88">
        <v>394.67566376857775</v>
      </c>
      <c r="E22" s="94">
        <v>370.4</v>
      </c>
      <c r="F22" s="94">
        <v>370.4</v>
      </c>
      <c r="G22" s="94">
        <v>388.91</v>
      </c>
      <c r="H22" s="109">
        <v>385.8</v>
      </c>
      <c r="J22" s="115"/>
    </row>
    <row r="23" spans="1:39" ht="15.75">
      <c r="A23" s="23" t="s">
        <v>79</v>
      </c>
      <c r="B23" s="17" t="s">
        <v>179</v>
      </c>
      <c r="C23" s="12" t="s">
        <v>40</v>
      </c>
      <c r="D23" s="82">
        <f>941565.37779/1000</f>
        <v>941.56537779000007</v>
      </c>
      <c r="E23" s="82">
        <f>747404.22/1000-E21</f>
        <v>300.28748000000002</v>
      </c>
      <c r="F23" s="95">
        <f>1533373.68/1000-F21</f>
        <v>862.08004999999991</v>
      </c>
      <c r="G23" s="95">
        <f>G20-G21</f>
        <v>369.94533426416598</v>
      </c>
      <c r="H23" s="83">
        <f>H20-H21</f>
        <v>742.0758881247209</v>
      </c>
      <c r="J23" s="115"/>
      <c r="K23" s="48"/>
      <c r="L23" s="48"/>
      <c r="M23" s="48"/>
      <c r="N23" s="48"/>
      <c r="O23" s="48"/>
    </row>
    <row r="24" spans="1:39" ht="15.75">
      <c r="A24" s="23"/>
      <c r="B24" s="17" t="s">
        <v>45</v>
      </c>
      <c r="C24" s="12" t="s">
        <v>46</v>
      </c>
      <c r="D24" s="88">
        <v>173.56472124983023</v>
      </c>
      <c r="E24" s="88">
        <v>171.81</v>
      </c>
      <c r="F24" s="94">
        <v>171.8</v>
      </c>
      <c r="G24" s="94">
        <v>173.63</v>
      </c>
      <c r="H24" s="109">
        <v>173.46</v>
      </c>
    </row>
    <row r="25" spans="1:39" ht="15.75">
      <c r="A25" s="23" t="s">
        <v>81</v>
      </c>
      <c r="B25" s="17" t="s">
        <v>47</v>
      </c>
      <c r="C25" s="12" t="s">
        <v>40</v>
      </c>
      <c r="D25" s="146" t="s">
        <v>107</v>
      </c>
      <c r="E25" s="144"/>
      <c r="F25" s="144"/>
      <c r="G25" s="144"/>
      <c r="H25" s="145"/>
    </row>
    <row r="26" spans="1:39" ht="31.5">
      <c r="A26" s="23" t="s">
        <v>80</v>
      </c>
      <c r="B26" s="18" t="s">
        <v>48</v>
      </c>
      <c r="C26" s="21"/>
      <c r="D26" s="146" t="s">
        <v>107</v>
      </c>
      <c r="E26" s="144"/>
      <c r="F26" s="144"/>
      <c r="G26" s="144"/>
      <c r="H26" s="145"/>
      <c r="R26" s="58"/>
      <c r="S26" s="58"/>
      <c r="T26" s="58"/>
      <c r="U26" s="58"/>
      <c r="V26" s="58"/>
      <c r="W26" s="58"/>
      <c r="X26" s="58"/>
    </row>
    <row r="27" spans="1:39" ht="15.75">
      <c r="A27" s="23" t="s">
        <v>82</v>
      </c>
      <c r="B27" s="17" t="s">
        <v>49</v>
      </c>
      <c r="C27" s="12" t="s">
        <v>50</v>
      </c>
      <c r="D27" s="82"/>
      <c r="E27" s="82"/>
      <c r="F27" s="95"/>
      <c r="G27" s="95"/>
      <c r="H27" s="83"/>
      <c r="R27" s="58"/>
      <c r="S27" s="58"/>
      <c r="T27" s="58"/>
      <c r="U27" s="58"/>
      <c r="V27" s="58"/>
      <c r="W27" s="58"/>
    </row>
    <row r="28" spans="1:39" ht="15.75" customHeight="1">
      <c r="A28" s="23" t="s">
        <v>83</v>
      </c>
      <c r="B28" s="18" t="s">
        <v>51</v>
      </c>
      <c r="C28" s="12" t="s">
        <v>52</v>
      </c>
      <c r="D28" s="82"/>
      <c r="E28" s="82"/>
      <c r="F28" s="95"/>
      <c r="G28" s="95"/>
      <c r="H28" s="83"/>
      <c r="T28" s="58"/>
      <c r="W28" s="58"/>
    </row>
    <row r="29" spans="1:39" ht="31.5">
      <c r="A29" s="23" t="s">
        <v>84</v>
      </c>
      <c r="B29" s="18" t="s">
        <v>53</v>
      </c>
      <c r="C29" s="12"/>
      <c r="D29" s="143" t="s">
        <v>228</v>
      </c>
      <c r="E29" s="144"/>
      <c r="F29" s="144"/>
      <c r="G29" s="144"/>
      <c r="H29" s="145"/>
      <c r="J29" s="98"/>
    </row>
    <row r="30" spans="1:39" ht="15.75">
      <c r="A30" s="24" t="s">
        <v>85</v>
      </c>
      <c r="B30" s="20" t="s">
        <v>54</v>
      </c>
      <c r="C30" s="21" t="s">
        <v>40</v>
      </c>
      <c r="D30" s="89">
        <f>SUM(D31:D34)</f>
        <v>2489.7955730550498</v>
      </c>
      <c r="E30" s="89">
        <f>SUM(E31:E34)</f>
        <v>754.48951562499997</v>
      </c>
      <c r="F30" s="89">
        <f>SUM(F31:F34)</f>
        <v>2093.8079143749997</v>
      </c>
      <c r="G30" s="89">
        <f>SUM(G31:G34)</f>
        <v>855.74865187500006</v>
      </c>
      <c r="H30" s="90">
        <f>H31+H32+H33+H34</f>
        <v>2394.5275481249996</v>
      </c>
      <c r="J30" s="99"/>
    </row>
    <row r="31" spans="1:39" ht="15.75">
      <c r="A31" s="23" t="s">
        <v>86</v>
      </c>
      <c r="B31" s="18" t="s">
        <v>203</v>
      </c>
      <c r="C31" s="12" t="s">
        <v>40</v>
      </c>
      <c r="D31" s="82">
        <f>1058518614.29/1000000</f>
        <v>1058.51861429</v>
      </c>
      <c r="E31" s="82">
        <f>E16</f>
        <v>447.68606999999997</v>
      </c>
      <c r="F31" s="95">
        <f>672.12496</f>
        <v>672.12495999999999</v>
      </c>
      <c r="G31" s="95">
        <v>498.31531000000001</v>
      </c>
      <c r="H31" s="83">
        <v>792.18095000000005</v>
      </c>
      <c r="I31" s="29"/>
      <c r="J31" s="106"/>
    </row>
    <row r="32" spans="1:39" ht="15.75">
      <c r="A32" s="23" t="s">
        <v>87</v>
      </c>
      <c r="B32" s="18" t="s">
        <v>204</v>
      </c>
      <c r="C32" s="12" t="s">
        <v>40</v>
      </c>
      <c r="D32" s="82">
        <f>(458876139.646649+31236306.078401+4075513.04)/1000000+40.439</f>
        <v>534.62695876504995</v>
      </c>
      <c r="E32" s="82">
        <v>103.43993</v>
      </c>
      <c r="F32" s="95">
        <f>771.58647</f>
        <v>771.58646999999996</v>
      </c>
      <c r="G32" s="95">
        <v>109.33967</v>
      </c>
      <c r="H32" s="83">
        <v>812.81026999999995</v>
      </c>
      <c r="I32" s="29"/>
      <c r="J32" s="106"/>
      <c r="K32" s="106"/>
    </row>
    <row r="33" spans="1:18" ht="31.5">
      <c r="A33" s="23" t="s">
        <v>88</v>
      </c>
      <c r="B33" s="18" t="s">
        <v>114</v>
      </c>
      <c r="C33" s="12" t="s">
        <v>40</v>
      </c>
      <c r="D33" s="82">
        <v>890.09</v>
      </c>
      <c r="E33" s="82">
        <f>850.9/(E9+F9)*E9</f>
        <v>202.75351562500001</v>
      </c>
      <c r="F33" s="95">
        <f>850.9-E33</f>
        <v>648.146484375</v>
      </c>
      <c r="G33" s="95">
        <f>1033.66/(G9+H9)*G9</f>
        <v>246.30179687500001</v>
      </c>
      <c r="H33" s="83">
        <f>1033.66-G33</f>
        <v>787.35820312500005</v>
      </c>
      <c r="J33" s="106"/>
      <c r="K33" s="106"/>
    </row>
    <row r="34" spans="1:18" ht="31.5">
      <c r="A34" s="23" t="s">
        <v>109</v>
      </c>
      <c r="B34" s="18" t="s">
        <v>110</v>
      </c>
      <c r="C34" s="12" t="s">
        <v>40</v>
      </c>
      <c r="D34" s="82">
        <v>6.56</v>
      </c>
      <c r="E34" s="82">
        <f>2.56/(E9+F9)*E9</f>
        <v>0.61</v>
      </c>
      <c r="F34" s="95">
        <f>2.56-E34</f>
        <v>1.9500000000000002</v>
      </c>
      <c r="G34" s="95">
        <f>7.52/(G9+H9)*G9</f>
        <v>1.7918749999999999</v>
      </c>
      <c r="H34" s="83">
        <f>3.97-G34</f>
        <v>2.1781250000000005</v>
      </c>
      <c r="J34" s="98"/>
    </row>
    <row r="35" spans="1:18" ht="31.5">
      <c r="A35" s="24" t="s">
        <v>89</v>
      </c>
      <c r="B35" s="20" t="s">
        <v>58</v>
      </c>
      <c r="C35" s="21" t="s">
        <v>40</v>
      </c>
      <c r="D35" s="146" t="s">
        <v>107</v>
      </c>
      <c r="E35" s="144"/>
      <c r="F35" s="144"/>
      <c r="G35" s="144"/>
      <c r="H35" s="145"/>
      <c r="I35" s="29"/>
    </row>
    <row r="36" spans="1:18" ht="15.75">
      <c r="A36" s="23" t="s">
        <v>90</v>
      </c>
      <c r="B36" s="19" t="s">
        <v>59</v>
      </c>
      <c r="C36" s="12" t="s">
        <v>40</v>
      </c>
      <c r="D36" s="84"/>
      <c r="E36" s="85"/>
      <c r="F36" s="96"/>
      <c r="G36" s="96"/>
      <c r="H36" s="86"/>
    </row>
    <row r="37" spans="1:18" ht="15.75">
      <c r="A37" s="23" t="s">
        <v>91</v>
      </c>
      <c r="B37" s="19" t="s">
        <v>60</v>
      </c>
      <c r="C37" s="12" t="s">
        <v>40</v>
      </c>
      <c r="D37" s="85"/>
      <c r="E37" s="85"/>
      <c r="F37" s="96"/>
      <c r="G37" s="96"/>
      <c r="H37" s="86"/>
    </row>
    <row r="38" spans="1:18" ht="15.75">
      <c r="A38" s="23" t="s">
        <v>92</v>
      </c>
      <c r="B38" s="18" t="s">
        <v>61</v>
      </c>
      <c r="C38" s="12" t="s">
        <v>40</v>
      </c>
      <c r="D38" s="146" t="s">
        <v>107</v>
      </c>
      <c r="E38" s="144"/>
      <c r="F38" s="144"/>
      <c r="G38" s="144"/>
      <c r="H38" s="145"/>
    </row>
    <row r="39" spans="1:18" ht="15.75">
      <c r="A39" s="23" t="s">
        <v>93</v>
      </c>
      <c r="B39" s="18" t="s">
        <v>55</v>
      </c>
      <c r="C39" s="12" t="s">
        <v>40</v>
      </c>
      <c r="D39" s="85"/>
      <c r="E39" s="85"/>
      <c r="F39" s="96"/>
      <c r="G39" s="96"/>
      <c r="H39" s="86"/>
    </row>
    <row r="40" spans="1:18" ht="15.75">
      <c r="A40" s="23" t="s">
        <v>94</v>
      </c>
      <c r="B40" s="18" t="s">
        <v>56</v>
      </c>
      <c r="C40" s="12" t="s">
        <v>40</v>
      </c>
      <c r="D40" s="85"/>
      <c r="E40" s="85"/>
      <c r="F40" s="96"/>
      <c r="G40" s="96"/>
      <c r="H40" s="86"/>
    </row>
    <row r="41" spans="1:18" ht="31.5">
      <c r="A41" s="23" t="s">
        <v>95</v>
      </c>
      <c r="B41" s="18" t="s">
        <v>57</v>
      </c>
      <c r="C41" s="12" t="s">
        <v>40</v>
      </c>
      <c r="D41" s="85"/>
      <c r="E41" s="85"/>
      <c r="F41" s="96"/>
      <c r="G41" s="96"/>
      <c r="H41" s="86"/>
    </row>
    <row r="42" spans="1:18" ht="31.5">
      <c r="A42" s="24" t="s">
        <v>96</v>
      </c>
      <c r="B42" s="20" t="s">
        <v>62</v>
      </c>
      <c r="C42" s="21" t="s">
        <v>40</v>
      </c>
      <c r="D42" s="146" t="s">
        <v>107</v>
      </c>
      <c r="E42" s="144"/>
      <c r="F42" s="144"/>
      <c r="G42" s="144"/>
      <c r="H42" s="145"/>
    </row>
    <row r="43" spans="1:18" ht="15.75">
      <c r="A43" s="23" t="s">
        <v>97</v>
      </c>
      <c r="B43" s="18" t="s">
        <v>55</v>
      </c>
      <c r="C43" s="12" t="s">
        <v>40</v>
      </c>
      <c r="D43" s="85"/>
      <c r="E43" s="85"/>
      <c r="F43" s="96"/>
      <c r="G43" s="96"/>
      <c r="H43" s="86"/>
    </row>
    <row r="44" spans="1:18" ht="15.75">
      <c r="A44" s="23" t="s">
        <v>98</v>
      </c>
      <c r="B44" s="18" t="s">
        <v>56</v>
      </c>
      <c r="C44" s="12" t="s">
        <v>40</v>
      </c>
      <c r="D44" s="85"/>
      <c r="E44" s="85"/>
      <c r="F44" s="96"/>
      <c r="G44" s="96"/>
      <c r="H44" s="86"/>
    </row>
    <row r="45" spans="1:18" ht="31.5">
      <c r="A45" s="23" t="s">
        <v>99</v>
      </c>
      <c r="B45" s="18" t="s">
        <v>57</v>
      </c>
      <c r="C45" s="12" t="s">
        <v>40</v>
      </c>
      <c r="D45" s="85"/>
      <c r="E45" s="85"/>
      <c r="F45" s="96"/>
      <c r="G45" s="96"/>
      <c r="H45" s="86"/>
      <c r="I45" s="29"/>
      <c r="N45" s="29"/>
      <c r="R45" s="58"/>
    </row>
    <row r="46" spans="1:18" ht="15.75">
      <c r="A46" s="24" t="s">
        <v>100</v>
      </c>
      <c r="B46" s="20" t="s">
        <v>202</v>
      </c>
      <c r="C46" s="21" t="s">
        <v>40</v>
      </c>
      <c r="D46" s="89">
        <f>D15-D30</f>
        <v>5.7133681889536092</v>
      </c>
      <c r="E46" s="89">
        <f>E15-E30</f>
        <v>-12.879945363014826</v>
      </c>
      <c r="F46" s="89">
        <f>F15-F30</f>
        <v>29.555580000000646</v>
      </c>
      <c r="G46" s="89">
        <f>G15-G30</f>
        <v>5.8978143750000527</v>
      </c>
      <c r="H46" s="90">
        <f>H15-H30</f>
        <v>93.899925625000378</v>
      </c>
      <c r="I46" s="29"/>
      <c r="N46" s="58"/>
      <c r="Q46" s="58"/>
    </row>
    <row r="47" spans="1:18" ht="31.5">
      <c r="A47" s="24" t="s">
        <v>101</v>
      </c>
      <c r="B47" s="20" t="s">
        <v>63</v>
      </c>
      <c r="C47" s="21" t="s">
        <v>65</v>
      </c>
      <c r="D47" s="91">
        <f>ROUND(D46*100/D15,2)</f>
        <v>0.23</v>
      </c>
      <c r="E47" s="91">
        <f t="shared" ref="E47:G47" si="0">ROUND(E46*100/E15,2)</f>
        <v>-1.74</v>
      </c>
      <c r="F47" s="91">
        <f t="shared" si="0"/>
        <v>1.39</v>
      </c>
      <c r="G47" s="91">
        <f t="shared" si="0"/>
        <v>0.68</v>
      </c>
      <c r="H47" s="92">
        <f>ROUND(H46*100/H15,2)</f>
        <v>3.77</v>
      </c>
      <c r="I47" s="29"/>
      <c r="L47" s="29"/>
    </row>
    <row r="48" spans="1:18" ht="187.5" customHeight="1" thickBot="1">
      <c r="A48" s="43" t="s">
        <v>102</v>
      </c>
      <c r="B48" s="44" t="s">
        <v>64</v>
      </c>
      <c r="C48" s="45"/>
      <c r="D48" s="87"/>
      <c r="E48" s="140" t="s">
        <v>220</v>
      </c>
      <c r="F48" s="142"/>
      <c r="G48" s="140"/>
      <c r="H48" s="141"/>
    </row>
    <row r="49" spans="1:8" ht="37.5" customHeight="1">
      <c r="B49" s="136" t="s">
        <v>226</v>
      </c>
      <c r="C49" s="137"/>
      <c r="D49" s="137"/>
      <c r="E49" s="137"/>
      <c r="F49" s="137"/>
      <c r="G49" s="137"/>
      <c r="H49" s="137"/>
    </row>
    <row r="50" spans="1:8" ht="43.5" customHeight="1">
      <c r="B50" s="136" t="s">
        <v>223</v>
      </c>
      <c r="C50" s="137"/>
      <c r="D50" s="137"/>
      <c r="E50" s="137"/>
      <c r="F50" s="137"/>
      <c r="G50" s="137"/>
      <c r="H50" s="137"/>
    </row>
    <row r="51" spans="1:8" ht="49.5" customHeight="1">
      <c r="B51" s="136" t="s">
        <v>222</v>
      </c>
      <c r="C51" s="137"/>
      <c r="D51" s="137"/>
      <c r="E51" s="137"/>
      <c r="F51" s="137"/>
      <c r="G51" s="137"/>
      <c r="H51" s="137"/>
    </row>
    <row r="52" spans="1:8" ht="18.75" customHeight="1">
      <c r="B52" s="136" t="s">
        <v>207</v>
      </c>
      <c r="C52" s="137"/>
      <c r="D52" s="137"/>
      <c r="E52" s="137"/>
      <c r="F52" s="137"/>
      <c r="G52" s="137"/>
      <c r="H52" s="137"/>
    </row>
    <row r="53" spans="1:8" ht="32.25" customHeight="1">
      <c r="B53" s="136" t="s">
        <v>224</v>
      </c>
      <c r="C53" s="137"/>
      <c r="D53" s="137"/>
      <c r="E53" s="137"/>
      <c r="F53" s="137"/>
      <c r="G53" s="137"/>
      <c r="H53" s="137"/>
    </row>
    <row r="54" spans="1:8" ht="17.25" customHeight="1">
      <c r="B54" s="98"/>
      <c r="C54" s="98"/>
      <c r="D54" s="98"/>
      <c r="E54" s="98"/>
      <c r="F54" s="98"/>
      <c r="G54" s="98"/>
      <c r="H54" s="98"/>
    </row>
    <row r="55" spans="1:8" ht="15.75">
      <c r="B55" s="107" t="s">
        <v>66</v>
      </c>
      <c r="C55" s="98"/>
      <c r="D55" s="98"/>
      <c r="E55" s="98"/>
      <c r="F55" s="98"/>
      <c r="G55" s="98"/>
      <c r="H55" s="98"/>
    </row>
    <row r="56" spans="1:8" s="67" customFormat="1">
      <c r="A56" s="66" t="s">
        <v>103</v>
      </c>
      <c r="B56" s="104" t="s">
        <v>105</v>
      </c>
      <c r="C56" s="105"/>
      <c r="D56" s="105"/>
      <c r="E56" s="105"/>
      <c r="F56" s="105"/>
      <c r="G56" s="105"/>
      <c r="H56" s="105"/>
    </row>
    <row r="57" spans="1:8" s="67" customFormat="1">
      <c r="A57" s="66"/>
      <c r="B57" s="105" t="s">
        <v>106</v>
      </c>
      <c r="C57" s="105"/>
      <c r="D57" s="105"/>
      <c r="E57" s="105"/>
      <c r="F57" s="105"/>
      <c r="G57" s="105"/>
      <c r="H57" s="105"/>
    </row>
    <row r="58" spans="1:8" s="67" customFormat="1">
      <c r="C58" s="105"/>
      <c r="D58" s="105"/>
      <c r="E58" s="105"/>
      <c r="F58" s="105"/>
      <c r="G58" s="105"/>
      <c r="H58" s="105"/>
    </row>
  </sheetData>
  <mergeCells count="19">
    <mergeCell ref="B53:H53"/>
    <mergeCell ref="B51:H51"/>
    <mergeCell ref="B52:H52"/>
    <mergeCell ref="G7:H7"/>
    <mergeCell ref="G48:H48"/>
    <mergeCell ref="E48:F48"/>
    <mergeCell ref="B50:H50"/>
    <mergeCell ref="B49:H49"/>
    <mergeCell ref="D29:H29"/>
    <mergeCell ref="D25:H25"/>
    <mergeCell ref="D35:H35"/>
    <mergeCell ref="D38:H38"/>
    <mergeCell ref="D42:H42"/>
    <mergeCell ref="D26:H26"/>
    <mergeCell ref="A7:A8"/>
    <mergeCell ref="B7:B8"/>
    <mergeCell ref="C7:C8"/>
    <mergeCell ref="D7:D8"/>
    <mergeCell ref="E7:F7"/>
  </mergeCells>
  <printOptions horizontalCentered="1"/>
  <pageMargins left="0.31496062992125984" right="0.31496062992125984" top="0.55118110236220474" bottom="0.15748031496062992" header="0" footer="0.19685039370078741"/>
  <pageSetup paperSize="9" scale="45" fitToHeight="3" orientation="portrait" blackAndWhite="1" verticalDpi="180" r:id="rId1"/>
  <headerFooter>
    <oddFooter>&amp;L&amp;A&amp;CСтраница  &amp;P из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6"/>
  <sheetViews>
    <sheetView zoomScale="90" zoomScaleNormal="90" workbookViewId="0">
      <pane ySplit="9" topLeftCell="A10" activePane="bottomLeft" state="frozen"/>
      <selection pane="bottomLeft" activeCell="L33" sqref="L33"/>
    </sheetView>
  </sheetViews>
  <sheetFormatPr defaultColWidth="9.140625" defaultRowHeight="15.75"/>
  <cols>
    <col min="1" max="1" width="7.7109375" style="30" customWidth="1"/>
    <col min="2" max="2" width="43.5703125" style="30" customWidth="1"/>
    <col min="3" max="3" width="15.7109375" style="30" customWidth="1"/>
    <col min="4" max="4" width="12" style="30" customWidth="1"/>
    <col min="5" max="5" width="11.5703125" style="30" customWidth="1"/>
    <col min="6" max="6" width="12" style="30" customWidth="1"/>
    <col min="7" max="7" width="12.85546875" style="30" customWidth="1"/>
    <col min="8" max="9" width="10.5703125" style="30" customWidth="1"/>
    <col min="10" max="256" width="9.140625" style="30"/>
    <col min="257" max="257" width="7.7109375" style="30" customWidth="1"/>
    <col min="258" max="258" width="45" style="30" customWidth="1"/>
    <col min="259" max="259" width="17" style="30" customWidth="1"/>
    <col min="260" max="265" width="9.7109375" style="30" customWidth="1"/>
    <col min="266" max="512" width="9.140625" style="30"/>
    <col min="513" max="513" width="7.7109375" style="30" customWidth="1"/>
    <col min="514" max="514" width="45" style="30" customWidth="1"/>
    <col min="515" max="515" width="17" style="30" customWidth="1"/>
    <col min="516" max="521" width="9.7109375" style="30" customWidth="1"/>
    <col min="522" max="768" width="9.140625" style="30"/>
    <col min="769" max="769" width="7.7109375" style="30" customWidth="1"/>
    <col min="770" max="770" width="45" style="30" customWidth="1"/>
    <col min="771" max="771" width="17" style="30" customWidth="1"/>
    <col min="772" max="777" width="9.7109375" style="30" customWidth="1"/>
    <col min="778" max="1024" width="9.140625" style="30"/>
    <col min="1025" max="1025" width="7.7109375" style="30" customWidth="1"/>
    <col min="1026" max="1026" width="45" style="30" customWidth="1"/>
    <col min="1027" max="1027" width="17" style="30" customWidth="1"/>
    <col min="1028" max="1033" width="9.7109375" style="30" customWidth="1"/>
    <col min="1034" max="1280" width="9.140625" style="30"/>
    <col min="1281" max="1281" width="7.7109375" style="30" customWidth="1"/>
    <col min="1282" max="1282" width="45" style="30" customWidth="1"/>
    <col min="1283" max="1283" width="17" style="30" customWidth="1"/>
    <col min="1284" max="1289" width="9.7109375" style="30" customWidth="1"/>
    <col min="1290" max="1536" width="9.140625" style="30"/>
    <col min="1537" max="1537" width="7.7109375" style="30" customWidth="1"/>
    <col min="1538" max="1538" width="45" style="30" customWidth="1"/>
    <col min="1539" max="1539" width="17" style="30" customWidth="1"/>
    <col min="1540" max="1545" width="9.7109375" style="30" customWidth="1"/>
    <col min="1546" max="1792" width="9.140625" style="30"/>
    <col min="1793" max="1793" width="7.7109375" style="30" customWidth="1"/>
    <col min="1794" max="1794" width="45" style="30" customWidth="1"/>
    <col min="1795" max="1795" width="17" style="30" customWidth="1"/>
    <col min="1796" max="1801" width="9.7109375" style="30" customWidth="1"/>
    <col min="1802" max="2048" width="9.140625" style="30"/>
    <col min="2049" max="2049" width="7.7109375" style="30" customWidth="1"/>
    <col min="2050" max="2050" width="45" style="30" customWidth="1"/>
    <col min="2051" max="2051" width="17" style="30" customWidth="1"/>
    <col min="2052" max="2057" width="9.7109375" style="30" customWidth="1"/>
    <col min="2058" max="2304" width="9.140625" style="30"/>
    <col min="2305" max="2305" width="7.7109375" style="30" customWidth="1"/>
    <col min="2306" max="2306" width="45" style="30" customWidth="1"/>
    <col min="2307" max="2307" width="17" style="30" customWidth="1"/>
    <col min="2308" max="2313" width="9.7109375" style="30" customWidth="1"/>
    <col min="2314" max="2560" width="9.140625" style="30"/>
    <col min="2561" max="2561" width="7.7109375" style="30" customWidth="1"/>
    <col min="2562" max="2562" width="45" style="30" customWidth="1"/>
    <col min="2563" max="2563" width="17" style="30" customWidth="1"/>
    <col min="2564" max="2569" width="9.7109375" style="30" customWidth="1"/>
    <col min="2570" max="2816" width="9.140625" style="30"/>
    <col min="2817" max="2817" width="7.7109375" style="30" customWidth="1"/>
    <col min="2818" max="2818" width="45" style="30" customWidth="1"/>
    <col min="2819" max="2819" width="17" style="30" customWidth="1"/>
    <col min="2820" max="2825" width="9.7109375" style="30" customWidth="1"/>
    <col min="2826" max="3072" width="9.140625" style="30"/>
    <col min="3073" max="3073" width="7.7109375" style="30" customWidth="1"/>
    <col min="3074" max="3074" width="45" style="30" customWidth="1"/>
    <col min="3075" max="3075" width="17" style="30" customWidth="1"/>
    <col min="3076" max="3081" width="9.7109375" style="30" customWidth="1"/>
    <col min="3082" max="3328" width="9.140625" style="30"/>
    <col min="3329" max="3329" width="7.7109375" style="30" customWidth="1"/>
    <col min="3330" max="3330" width="45" style="30" customWidth="1"/>
    <col min="3331" max="3331" width="17" style="30" customWidth="1"/>
    <col min="3332" max="3337" width="9.7109375" style="30" customWidth="1"/>
    <col min="3338" max="3584" width="9.140625" style="30"/>
    <col min="3585" max="3585" width="7.7109375" style="30" customWidth="1"/>
    <col min="3586" max="3586" width="45" style="30" customWidth="1"/>
    <col min="3587" max="3587" width="17" style="30" customWidth="1"/>
    <col min="3588" max="3593" width="9.7109375" style="30" customWidth="1"/>
    <col min="3594" max="3840" width="9.140625" style="30"/>
    <col min="3841" max="3841" width="7.7109375" style="30" customWidth="1"/>
    <col min="3842" max="3842" width="45" style="30" customWidth="1"/>
    <col min="3843" max="3843" width="17" style="30" customWidth="1"/>
    <col min="3844" max="3849" width="9.7109375" style="30" customWidth="1"/>
    <col min="3850" max="4096" width="9.140625" style="30"/>
    <col min="4097" max="4097" width="7.7109375" style="30" customWidth="1"/>
    <col min="4098" max="4098" width="45" style="30" customWidth="1"/>
    <col min="4099" max="4099" width="17" style="30" customWidth="1"/>
    <col min="4100" max="4105" width="9.7109375" style="30" customWidth="1"/>
    <col min="4106" max="4352" width="9.140625" style="30"/>
    <col min="4353" max="4353" width="7.7109375" style="30" customWidth="1"/>
    <col min="4354" max="4354" width="45" style="30" customWidth="1"/>
    <col min="4355" max="4355" width="17" style="30" customWidth="1"/>
    <col min="4356" max="4361" width="9.7109375" style="30" customWidth="1"/>
    <col min="4362" max="4608" width="9.140625" style="30"/>
    <col min="4609" max="4609" width="7.7109375" style="30" customWidth="1"/>
    <col min="4610" max="4610" width="45" style="30" customWidth="1"/>
    <col min="4611" max="4611" width="17" style="30" customWidth="1"/>
    <col min="4612" max="4617" width="9.7109375" style="30" customWidth="1"/>
    <col min="4618" max="4864" width="9.140625" style="30"/>
    <col min="4865" max="4865" width="7.7109375" style="30" customWidth="1"/>
    <col min="4866" max="4866" width="45" style="30" customWidth="1"/>
    <col min="4867" max="4867" width="17" style="30" customWidth="1"/>
    <col min="4868" max="4873" width="9.7109375" style="30" customWidth="1"/>
    <col min="4874" max="5120" width="9.140625" style="30"/>
    <col min="5121" max="5121" width="7.7109375" style="30" customWidth="1"/>
    <col min="5122" max="5122" width="45" style="30" customWidth="1"/>
    <col min="5123" max="5123" width="17" style="30" customWidth="1"/>
    <col min="5124" max="5129" width="9.7109375" style="30" customWidth="1"/>
    <col min="5130" max="5376" width="9.140625" style="30"/>
    <col min="5377" max="5377" width="7.7109375" style="30" customWidth="1"/>
    <col min="5378" max="5378" width="45" style="30" customWidth="1"/>
    <col min="5379" max="5379" width="17" style="30" customWidth="1"/>
    <col min="5380" max="5385" width="9.7109375" style="30" customWidth="1"/>
    <col min="5386" max="5632" width="9.140625" style="30"/>
    <col min="5633" max="5633" width="7.7109375" style="30" customWidth="1"/>
    <col min="5634" max="5634" width="45" style="30" customWidth="1"/>
    <col min="5635" max="5635" width="17" style="30" customWidth="1"/>
    <col min="5636" max="5641" width="9.7109375" style="30" customWidth="1"/>
    <col min="5642" max="5888" width="9.140625" style="30"/>
    <col min="5889" max="5889" width="7.7109375" style="30" customWidth="1"/>
    <col min="5890" max="5890" width="45" style="30" customWidth="1"/>
    <col min="5891" max="5891" width="17" style="30" customWidth="1"/>
    <col min="5892" max="5897" width="9.7109375" style="30" customWidth="1"/>
    <col min="5898" max="6144" width="9.140625" style="30"/>
    <col min="6145" max="6145" width="7.7109375" style="30" customWidth="1"/>
    <col min="6146" max="6146" width="45" style="30" customWidth="1"/>
    <col min="6147" max="6147" width="17" style="30" customWidth="1"/>
    <col min="6148" max="6153" width="9.7109375" style="30" customWidth="1"/>
    <col min="6154" max="6400" width="9.140625" style="30"/>
    <col min="6401" max="6401" width="7.7109375" style="30" customWidth="1"/>
    <col min="6402" max="6402" width="45" style="30" customWidth="1"/>
    <col min="6403" max="6403" width="17" style="30" customWidth="1"/>
    <col min="6404" max="6409" width="9.7109375" style="30" customWidth="1"/>
    <col min="6410" max="6656" width="9.140625" style="30"/>
    <col min="6657" max="6657" width="7.7109375" style="30" customWidth="1"/>
    <col min="6658" max="6658" width="45" style="30" customWidth="1"/>
    <col min="6659" max="6659" width="17" style="30" customWidth="1"/>
    <col min="6660" max="6665" width="9.7109375" style="30" customWidth="1"/>
    <col min="6666" max="6912" width="9.140625" style="30"/>
    <col min="6913" max="6913" width="7.7109375" style="30" customWidth="1"/>
    <col min="6914" max="6914" width="45" style="30" customWidth="1"/>
    <col min="6915" max="6915" width="17" style="30" customWidth="1"/>
    <col min="6916" max="6921" width="9.7109375" style="30" customWidth="1"/>
    <col min="6922" max="7168" width="9.140625" style="30"/>
    <col min="7169" max="7169" width="7.7109375" style="30" customWidth="1"/>
    <col min="7170" max="7170" width="45" style="30" customWidth="1"/>
    <col min="7171" max="7171" width="17" style="30" customWidth="1"/>
    <col min="7172" max="7177" width="9.7109375" style="30" customWidth="1"/>
    <col min="7178" max="7424" width="9.140625" style="30"/>
    <col min="7425" max="7425" width="7.7109375" style="30" customWidth="1"/>
    <col min="7426" max="7426" width="45" style="30" customWidth="1"/>
    <col min="7427" max="7427" width="17" style="30" customWidth="1"/>
    <col min="7428" max="7433" width="9.7109375" style="30" customWidth="1"/>
    <col min="7434" max="7680" width="9.140625" style="30"/>
    <col min="7681" max="7681" width="7.7109375" style="30" customWidth="1"/>
    <col min="7682" max="7682" width="45" style="30" customWidth="1"/>
    <col min="7683" max="7683" width="17" style="30" customWidth="1"/>
    <col min="7684" max="7689" width="9.7109375" style="30" customWidth="1"/>
    <col min="7690" max="7936" width="9.140625" style="30"/>
    <col min="7937" max="7937" width="7.7109375" style="30" customWidth="1"/>
    <col min="7938" max="7938" width="45" style="30" customWidth="1"/>
    <col min="7939" max="7939" width="17" style="30" customWidth="1"/>
    <col min="7940" max="7945" width="9.7109375" style="30" customWidth="1"/>
    <col min="7946" max="8192" width="9.140625" style="30"/>
    <col min="8193" max="8193" width="7.7109375" style="30" customWidth="1"/>
    <col min="8194" max="8194" width="45" style="30" customWidth="1"/>
    <col min="8195" max="8195" width="17" style="30" customWidth="1"/>
    <col min="8196" max="8201" width="9.7109375" style="30" customWidth="1"/>
    <col min="8202" max="8448" width="9.140625" style="30"/>
    <col min="8449" max="8449" width="7.7109375" style="30" customWidth="1"/>
    <col min="8450" max="8450" width="45" style="30" customWidth="1"/>
    <col min="8451" max="8451" width="17" style="30" customWidth="1"/>
    <col min="8452" max="8457" width="9.7109375" style="30" customWidth="1"/>
    <col min="8458" max="8704" width="9.140625" style="30"/>
    <col min="8705" max="8705" width="7.7109375" style="30" customWidth="1"/>
    <col min="8706" max="8706" width="45" style="30" customWidth="1"/>
    <col min="8707" max="8707" width="17" style="30" customWidth="1"/>
    <col min="8708" max="8713" width="9.7109375" style="30" customWidth="1"/>
    <col min="8714" max="8960" width="9.140625" style="30"/>
    <col min="8961" max="8961" width="7.7109375" style="30" customWidth="1"/>
    <col min="8962" max="8962" width="45" style="30" customWidth="1"/>
    <col min="8963" max="8963" width="17" style="30" customWidth="1"/>
    <col min="8964" max="8969" width="9.7109375" style="30" customWidth="1"/>
    <col min="8970" max="9216" width="9.140625" style="30"/>
    <col min="9217" max="9217" width="7.7109375" style="30" customWidth="1"/>
    <col min="9218" max="9218" width="45" style="30" customWidth="1"/>
    <col min="9219" max="9219" width="17" style="30" customWidth="1"/>
    <col min="9220" max="9225" width="9.7109375" style="30" customWidth="1"/>
    <col min="9226" max="9472" width="9.140625" style="30"/>
    <col min="9473" max="9473" width="7.7109375" style="30" customWidth="1"/>
    <col min="9474" max="9474" width="45" style="30" customWidth="1"/>
    <col min="9475" max="9475" width="17" style="30" customWidth="1"/>
    <col min="9476" max="9481" width="9.7109375" style="30" customWidth="1"/>
    <col min="9482" max="9728" width="9.140625" style="30"/>
    <col min="9729" max="9729" width="7.7109375" style="30" customWidth="1"/>
    <col min="9730" max="9730" width="45" style="30" customWidth="1"/>
    <col min="9731" max="9731" width="17" style="30" customWidth="1"/>
    <col min="9732" max="9737" width="9.7109375" style="30" customWidth="1"/>
    <col min="9738" max="9984" width="9.140625" style="30"/>
    <col min="9985" max="9985" width="7.7109375" style="30" customWidth="1"/>
    <col min="9986" max="9986" width="45" style="30" customWidth="1"/>
    <col min="9987" max="9987" width="17" style="30" customWidth="1"/>
    <col min="9988" max="9993" width="9.7109375" style="30" customWidth="1"/>
    <col min="9994" max="10240" width="9.140625" style="30"/>
    <col min="10241" max="10241" width="7.7109375" style="30" customWidth="1"/>
    <col min="10242" max="10242" width="45" style="30" customWidth="1"/>
    <col min="10243" max="10243" width="17" style="30" customWidth="1"/>
    <col min="10244" max="10249" width="9.7109375" style="30" customWidth="1"/>
    <col min="10250" max="10496" width="9.140625" style="30"/>
    <col min="10497" max="10497" width="7.7109375" style="30" customWidth="1"/>
    <col min="10498" max="10498" width="45" style="30" customWidth="1"/>
    <col min="10499" max="10499" width="17" style="30" customWidth="1"/>
    <col min="10500" max="10505" width="9.7109375" style="30" customWidth="1"/>
    <col min="10506" max="10752" width="9.140625" style="30"/>
    <col min="10753" max="10753" width="7.7109375" style="30" customWidth="1"/>
    <col min="10754" max="10754" width="45" style="30" customWidth="1"/>
    <col min="10755" max="10755" width="17" style="30" customWidth="1"/>
    <col min="10756" max="10761" width="9.7109375" style="30" customWidth="1"/>
    <col min="10762" max="11008" width="9.140625" style="30"/>
    <col min="11009" max="11009" width="7.7109375" style="30" customWidth="1"/>
    <col min="11010" max="11010" width="45" style="30" customWidth="1"/>
    <col min="11011" max="11011" width="17" style="30" customWidth="1"/>
    <col min="11012" max="11017" width="9.7109375" style="30" customWidth="1"/>
    <col min="11018" max="11264" width="9.140625" style="30"/>
    <col min="11265" max="11265" width="7.7109375" style="30" customWidth="1"/>
    <col min="11266" max="11266" width="45" style="30" customWidth="1"/>
    <col min="11267" max="11267" width="17" style="30" customWidth="1"/>
    <col min="11268" max="11273" width="9.7109375" style="30" customWidth="1"/>
    <col min="11274" max="11520" width="9.140625" style="30"/>
    <col min="11521" max="11521" width="7.7109375" style="30" customWidth="1"/>
    <col min="11522" max="11522" width="45" style="30" customWidth="1"/>
    <col min="11523" max="11523" width="17" style="30" customWidth="1"/>
    <col min="11524" max="11529" width="9.7109375" style="30" customWidth="1"/>
    <col min="11530" max="11776" width="9.140625" style="30"/>
    <col min="11777" max="11777" width="7.7109375" style="30" customWidth="1"/>
    <col min="11778" max="11778" width="45" style="30" customWidth="1"/>
    <col min="11779" max="11779" width="17" style="30" customWidth="1"/>
    <col min="11780" max="11785" width="9.7109375" style="30" customWidth="1"/>
    <col min="11786" max="12032" width="9.140625" style="30"/>
    <col min="12033" max="12033" width="7.7109375" style="30" customWidth="1"/>
    <col min="12034" max="12034" width="45" style="30" customWidth="1"/>
    <col min="12035" max="12035" width="17" style="30" customWidth="1"/>
    <col min="12036" max="12041" width="9.7109375" style="30" customWidth="1"/>
    <col min="12042" max="12288" width="9.140625" style="30"/>
    <col min="12289" max="12289" width="7.7109375" style="30" customWidth="1"/>
    <col min="12290" max="12290" width="45" style="30" customWidth="1"/>
    <col min="12291" max="12291" width="17" style="30" customWidth="1"/>
    <col min="12292" max="12297" width="9.7109375" style="30" customWidth="1"/>
    <col min="12298" max="12544" width="9.140625" style="30"/>
    <col min="12545" max="12545" width="7.7109375" style="30" customWidth="1"/>
    <col min="12546" max="12546" width="45" style="30" customWidth="1"/>
    <col min="12547" max="12547" width="17" style="30" customWidth="1"/>
    <col min="12548" max="12553" width="9.7109375" style="30" customWidth="1"/>
    <col min="12554" max="12800" width="9.140625" style="30"/>
    <col min="12801" max="12801" width="7.7109375" style="30" customWidth="1"/>
    <col min="12802" max="12802" width="45" style="30" customWidth="1"/>
    <col min="12803" max="12803" width="17" style="30" customWidth="1"/>
    <col min="12804" max="12809" width="9.7109375" style="30" customWidth="1"/>
    <col min="12810" max="13056" width="9.140625" style="30"/>
    <col min="13057" max="13057" width="7.7109375" style="30" customWidth="1"/>
    <col min="13058" max="13058" width="45" style="30" customWidth="1"/>
    <col min="13059" max="13059" width="17" style="30" customWidth="1"/>
    <col min="13060" max="13065" width="9.7109375" style="30" customWidth="1"/>
    <col min="13066" max="13312" width="9.140625" style="30"/>
    <col min="13313" max="13313" width="7.7109375" style="30" customWidth="1"/>
    <col min="13314" max="13314" width="45" style="30" customWidth="1"/>
    <col min="13315" max="13315" width="17" style="30" customWidth="1"/>
    <col min="13316" max="13321" width="9.7109375" style="30" customWidth="1"/>
    <col min="13322" max="13568" width="9.140625" style="30"/>
    <col min="13569" max="13569" width="7.7109375" style="30" customWidth="1"/>
    <col min="13570" max="13570" width="45" style="30" customWidth="1"/>
    <col min="13571" max="13571" width="17" style="30" customWidth="1"/>
    <col min="13572" max="13577" width="9.7109375" style="30" customWidth="1"/>
    <col min="13578" max="13824" width="9.140625" style="30"/>
    <col min="13825" max="13825" width="7.7109375" style="30" customWidth="1"/>
    <col min="13826" max="13826" width="45" style="30" customWidth="1"/>
    <col min="13827" max="13827" width="17" style="30" customWidth="1"/>
    <col min="13828" max="13833" width="9.7109375" style="30" customWidth="1"/>
    <col min="13834" max="14080" width="9.140625" style="30"/>
    <col min="14081" max="14081" width="7.7109375" style="30" customWidth="1"/>
    <col min="14082" max="14082" width="45" style="30" customWidth="1"/>
    <col min="14083" max="14083" width="17" style="30" customWidth="1"/>
    <col min="14084" max="14089" width="9.7109375" style="30" customWidth="1"/>
    <col min="14090" max="14336" width="9.140625" style="30"/>
    <col min="14337" max="14337" width="7.7109375" style="30" customWidth="1"/>
    <col min="14338" max="14338" width="45" style="30" customWidth="1"/>
    <col min="14339" max="14339" width="17" style="30" customWidth="1"/>
    <col min="14340" max="14345" width="9.7109375" style="30" customWidth="1"/>
    <col min="14346" max="14592" width="9.140625" style="30"/>
    <col min="14593" max="14593" width="7.7109375" style="30" customWidth="1"/>
    <col min="14594" max="14594" width="45" style="30" customWidth="1"/>
    <col min="14595" max="14595" width="17" style="30" customWidth="1"/>
    <col min="14596" max="14601" width="9.7109375" style="30" customWidth="1"/>
    <col min="14602" max="14848" width="9.140625" style="30"/>
    <col min="14849" max="14849" width="7.7109375" style="30" customWidth="1"/>
    <col min="14850" max="14850" width="45" style="30" customWidth="1"/>
    <col min="14851" max="14851" width="17" style="30" customWidth="1"/>
    <col min="14852" max="14857" width="9.7109375" style="30" customWidth="1"/>
    <col min="14858" max="15104" width="9.140625" style="30"/>
    <col min="15105" max="15105" width="7.7109375" style="30" customWidth="1"/>
    <col min="15106" max="15106" width="45" style="30" customWidth="1"/>
    <col min="15107" max="15107" width="17" style="30" customWidth="1"/>
    <col min="15108" max="15113" width="9.7109375" style="30" customWidth="1"/>
    <col min="15114" max="15360" width="9.140625" style="30"/>
    <col min="15361" max="15361" width="7.7109375" style="30" customWidth="1"/>
    <col min="15362" max="15362" width="45" style="30" customWidth="1"/>
    <col min="15363" max="15363" width="17" style="30" customWidth="1"/>
    <col min="15364" max="15369" width="9.7109375" style="30" customWidth="1"/>
    <col min="15370" max="15616" width="9.140625" style="30"/>
    <col min="15617" max="15617" width="7.7109375" style="30" customWidth="1"/>
    <col min="15618" max="15618" width="45" style="30" customWidth="1"/>
    <col min="15619" max="15619" width="17" style="30" customWidth="1"/>
    <col min="15620" max="15625" width="9.7109375" style="30" customWidth="1"/>
    <col min="15626" max="15872" width="9.140625" style="30"/>
    <col min="15873" max="15873" width="7.7109375" style="30" customWidth="1"/>
    <col min="15874" max="15874" width="45" style="30" customWidth="1"/>
    <col min="15875" max="15875" width="17" style="30" customWidth="1"/>
    <col min="15876" max="15881" width="9.7109375" style="30" customWidth="1"/>
    <col min="15882" max="16128" width="9.140625" style="30"/>
    <col min="16129" max="16129" width="7.7109375" style="30" customWidth="1"/>
    <col min="16130" max="16130" width="45" style="30" customWidth="1"/>
    <col min="16131" max="16131" width="17" style="30" customWidth="1"/>
    <col min="16132" max="16137" width="9.7109375" style="30" customWidth="1"/>
    <col min="16138" max="16384" width="9.140625" style="30"/>
  </cols>
  <sheetData>
    <row r="1" spans="1:9" ht="58.15" customHeight="1">
      <c r="G1" s="149" t="s">
        <v>115</v>
      </c>
      <c r="H1" s="149"/>
      <c r="I1" s="149"/>
    </row>
    <row r="5" spans="1:9" ht="16.5">
      <c r="A5" s="31" t="s">
        <v>116</v>
      </c>
      <c r="B5" s="32"/>
      <c r="C5" s="32"/>
      <c r="D5" s="32"/>
      <c r="E5" s="32"/>
      <c r="F5" s="32"/>
      <c r="G5" s="32"/>
      <c r="H5" s="32"/>
      <c r="I5" s="32"/>
    </row>
    <row r="8" spans="1:9" s="33" customFormat="1" ht="83.45" customHeight="1">
      <c r="A8" s="150" t="s">
        <v>117</v>
      </c>
      <c r="B8" s="150" t="s">
        <v>29</v>
      </c>
      <c r="C8" s="150" t="s">
        <v>118</v>
      </c>
      <c r="D8" s="150" t="s">
        <v>213</v>
      </c>
      <c r="E8" s="150"/>
      <c r="F8" s="150" t="s">
        <v>214</v>
      </c>
      <c r="G8" s="150"/>
      <c r="H8" s="150" t="s">
        <v>215</v>
      </c>
      <c r="I8" s="150"/>
    </row>
    <row r="9" spans="1:9" s="35" customFormat="1" ht="30">
      <c r="A9" s="150"/>
      <c r="B9" s="150"/>
      <c r="C9" s="150"/>
      <c r="D9" s="34" t="s">
        <v>119</v>
      </c>
      <c r="E9" s="34" t="s">
        <v>120</v>
      </c>
      <c r="F9" s="34" t="s">
        <v>119</v>
      </c>
      <c r="G9" s="34" t="s">
        <v>120</v>
      </c>
      <c r="H9" s="34" t="s">
        <v>119</v>
      </c>
      <c r="I9" s="34" t="s">
        <v>120</v>
      </c>
    </row>
    <row r="10" spans="1:9" s="35" customFormat="1" ht="30">
      <c r="A10" s="36" t="s">
        <v>103</v>
      </c>
      <c r="B10" s="37" t="s">
        <v>121</v>
      </c>
      <c r="C10" s="36"/>
      <c r="D10" s="38"/>
      <c r="E10" s="38"/>
      <c r="F10" s="38"/>
      <c r="G10" s="38"/>
      <c r="H10" s="38"/>
      <c r="I10" s="38"/>
    </row>
    <row r="11" spans="1:9" s="35" customFormat="1" ht="30">
      <c r="A11" s="36" t="s">
        <v>122</v>
      </c>
      <c r="B11" s="37" t="s">
        <v>123</v>
      </c>
      <c r="C11" s="36"/>
      <c r="D11" s="38"/>
      <c r="E11" s="38"/>
      <c r="F11" s="38"/>
      <c r="G11" s="38"/>
      <c r="H11" s="38"/>
      <c r="I11" s="38"/>
    </row>
    <row r="12" spans="1:9" s="35" customFormat="1" ht="180">
      <c r="A12" s="36"/>
      <c r="B12" s="37" t="s">
        <v>124</v>
      </c>
      <c r="C12" s="36" t="s">
        <v>125</v>
      </c>
      <c r="D12" s="39"/>
      <c r="E12" s="39"/>
      <c r="F12" s="39"/>
      <c r="G12" s="39"/>
      <c r="H12" s="39"/>
      <c r="I12" s="39"/>
    </row>
    <row r="13" spans="1:9" s="35" customFormat="1" ht="180">
      <c r="A13" s="36"/>
      <c r="B13" s="37" t="s">
        <v>126</v>
      </c>
      <c r="C13" s="36" t="s">
        <v>127</v>
      </c>
      <c r="D13" s="39"/>
      <c r="E13" s="39"/>
      <c r="F13" s="39"/>
      <c r="G13" s="39"/>
      <c r="H13" s="39"/>
      <c r="I13" s="39"/>
    </row>
    <row r="14" spans="1:9" s="35" customFormat="1" ht="30">
      <c r="A14" s="36" t="s">
        <v>128</v>
      </c>
      <c r="B14" s="37" t="s">
        <v>129</v>
      </c>
      <c r="C14" s="36"/>
      <c r="D14" s="38"/>
      <c r="E14" s="38"/>
      <c r="F14" s="38"/>
      <c r="G14" s="38"/>
      <c r="H14" s="38"/>
      <c r="I14" s="38"/>
    </row>
    <row r="15" spans="1:9" s="35" customFormat="1" ht="15">
      <c r="A15" s="36"/>
      <c r="B15" s="37" t="s">
        <v>130</v>
      </c>
      <c r="C15" s="36"/>
      <c r="D15" s="38"/>
      <c r="E15" s="38"/>
      <c r="F15" s="38"/>
      <c r="G15" s="38"/>
      <c r="H15" s="38"/>
      <c r="I15" s="38"/>
    </row>
    <row r="16" spans="1:9" s="35" customFormat="1" ht="30">
      <c r="A16" s="36"/>
      <c r="B16" s="37" t="s">
        <v>131</v>
      </c>
      <c r="C16" s="36" t="s">
        <v>125</v>
      </c>
      <c r="D16" s="38"/>
      <c r="E16" s="38"/>
      <c r="F16" s="38"/>
      <c r="G16" s="38"/>
      <c r="H16" s="38"/>
      <c r="I16" s="38"/>
    </row>
    <row r="17" spans="1:12" s="35" customFormat="1" ht="30">
      <c r="A17" s="36"/>
      <c r="B17" s="37" t="s">
        <v>132</v>
      </c>
      <c r="C17" s="36" t="s">
        <v>127</v>
      </c>
      <c r="D17" s="38"/>
      <c r="E17" s="38"/>
      <c r="F17" s="38"/>
      <c r="G17" s="38"/>
      <c r="H17" s="38"/>
      <c r="I17" s="38"/>
    </row>
    <row r="18" spans="1:12" s="35" customFormat="1" ht="15">
      <c r="A18" s="36"/>
      <c r="B18" s="37" t="s">
        <v>133</v>
      </c>
      <c r="C18" s="36" t="s">
        <v>127</v>
      </c>
      <c r="D18" s="38"/>
      <c r="E18" s="38"/>
      <c r="F18" s="38"/>
      <c r="G18" s="38"/>
      <c r="H18" s="38"/>
      <c r="I18" s="38"/>
    </row>
    <row r="19" spans="1:12" s="35" customFormat="1" ht="30">
      <c r="A19" s="36" t="s">
        <v>104</v>
      </c>
      <c r="B19" s="37" t="s">
        <v>134</v>
      </c>
      <c r="C19" s="36" t="s">
        <v>127</v>
      </c>
      <c r="D19" s="39"/>
      <c r="E19" s="39"/>
      <c r="F19" s="39"/>
      <c r="G19" s="39"/>
      <c r="H19" s="39"/>
      <c r="I19" s="39"/>
    </row>
    <row r="20" spans="1:12" s="35" customFormat="1" ht="15">
      <c r="A20" s="36" t="s">
        <v>135</v>
      </c>
      <c r="B20" s="37" t="s">
        <v>136</v>
      </c>
      <c r="C20" s="36"/>
      <c r="D20" s="38"/>
      <c r="E20" s="38"/>
      <c r="F20" s="38"/>
      <c r="G20" s="38"/>
      <c r="H20" s="38"/>
      <c r="I20" s="38"/>
    </row>
    <row r="21" spans="1:12" s="35" customFormat="1" ht="45">
      <c r="A21" s="36" t="s">
        <v>137</v>
      </c>
      <c r="B21" s="37" t="s">
        <v>138</v>
      </c>
      <c r="C21" s="36" t="s">
        <v>127</v>
      </c>
      <c r="D21" s="38"/>
      <c r="E21" s="38"/>
      <c r="F21" s="38"/>
      <c r="G21" s="38"/>
      <c r="H21" s="38"/>
      <c r="I21" s="38"/>
    </row>
    <row r="22" spans="1:12" s="35" customFormat="1" ht="60">
      <c r="A22" s="36" t="s">
        <v>139</v>
      </c>
      <c r="B22" s="37" t="s">
        <v>140</v>
      </c>
      <c r="C22" s="36" t="s">
        <v>127</v>
      </c>
      <c r="D22" s="38"/>
      <c r="E22" s="38"/>
      <c r="F22" s="38"/>
      <c r="G22" s="38"/>
      <c r="H22" s="38"/>
      <c r="I22" s="38"/>
    </row>
    <row r="23" spans="1:12" s="35" customFormat="1" ht="15">
      <c r="A23" s="36" t="s">
        <v>141</v>
      </c>
      <c r="B23" s="37" t="s">
        <v>142</v>
      </c>
      <c r="C23" s="36" t="s">
        <v>143</v>
      </c>
      <c r="D23" s="38"/>
      <c r="E23" s="38"/>
      <c r="F23" s="38"/>
      <c r="G23" s="38"/>
      <c r="H23" s="38"/>
      <c r="I23" s="38"/>
    </row>
    <row r="24" spans="1:12" s="35" customFormat="1" ht="15">
      <c r="A24" s="36"/>
      <c r="B24" s="37" t="s">
        <v>144</v>
      </c>
      <c r="C24" s="36" t="s">
        <v>143</v>
      </c>
      <c r="D24" s="38"/>
      <c r="E24" s="38"/>
      <c r="F24" s="38"/>
      <c r="G24" s="38"/>
      <c r="H24" s="38"/>
      <c r="I24" s="38"/>
    </row>
    <row r="25" spans="1:12" s="35" customFormat="1" ht="15">
      <c r="A25" s="36"/>
      <c r="B25" s="37" t="s">
        <v>145</v>
      </c>
      <c r="C25" s="36" t="s">
        <v>143</v>
      </c>
      <c r="D25" s="38"/>
      <c r="E25" s="38"/>
      <c r="F25" s="38"/>
      <c r="G25" s="38"/>
      <c r="H25" s="38"/>
      <c r="I25" s="38"/>
    </row>
    <row r="26" spans="1:12" s="35" customFormat="1" ht="15">
      <c r="A26" s="36"/>
      <c r="B26" s="37" t="s">
        <v>146</v>
      </c>
      <c r="C26" s="36" t="s">
        <v>143</v>
      </c>
      <c r="D26" s="38"/>
      <c r="E26" s="38"/>
      <c r="F26" s="38"/>
      <c r="G26" s="38"/>
      <c r="H26" s="38"/>
      <c r="I26" s="38"/>
    </row>
    <row r="27" spans="1:12" s="35" customFormat="1" ht="15">
      <c r="A27" s="36"/>
      <c r="B27" s="37" t="s">
        <v>147</v>
      </c>
      <c r="C27" s="36" t="s">
        <v>143</v>
      </c>
      <c r="D27" s="38"/>
      <c r="E27" s="38"/>
      <c r="F27" s="38"/>
      <c r="G27" s="38"/>
      <c r="H27" s="38"/>
      <c r="I27" s="38"/>
    </row>
    <row r="28" spans="1:12" s="35" customFormat="1" ht="15">
      <c r="A28" s="36" t="s">
        <v>148</v>
      </c>
      <c r="B28" s="37" t="s">
        <v>149</v>
      </c>
      <c r="C28" s="36"/>
      <c r="D28" s="38"/>
      <c r="E28" s="38"/>
      <c r="F28" s="38"/>
      <c r="G28" s="38"/>
      <c r="H28" s="38"/>
      <c r="I28" s="38"/>
    </row>
    <row r="29" spans="1:12" s="35" customFormat="1" ht="30">
      <c r="A29" s="36" t="s">
        <v>150</v>
      </c>
      <c r="B29" s="37" t="s">
        <v>192</v>
      </c>
      <c r="C29" s="36" t="s">
        <v>151</v>
      </c>
      <c r="D29" s="47">
        <v>1102.48</v>
      </c>
      <c r="E29" s="93">
        <v>1114.43</v>
      </c>
      <c r="F29" s="47">
        <v>1251.8499999999999</v>
      </c>
      <c r="G29" s="47">
        <f>F29</f>
        <v>1251.8499999999999</v>
      </c>
      <c r="H29" s="147">
        <v>1604.3247688317783</v>
      </c>
      <c r="I29" s="148"/>
      <c r="L29" s="102"/>
    </row>
    <row r="30" spans="1:12" s="35" customFormat="1" ht="15">
      <c r="A30" s="36"/>
      <c r="B30" s="37" t="s">
        <v>152</v>
      </c>
      <c r="C30" s="36" t="s">
        <v>151</v>
      </c>
      <c r="D30" s="147">
        <v>1113.04</v>
      </c>
      <c r="E30" s="148"/>
      <c r="F30" s="151" t="s">
        <v>217</v>
      </c>
      <c r="G30" s="148"/>
      <c r="H30" s="147">
        <v>1602.5580378317788</v>
      </c>
      <c r="I30" s="148"/>
    </row>
    <row r="31" spans="1:12" s="35" customFormat="1" ht="30">
      <c r="A31" s="36"/>
      <c r="B31" s="63" t="s">
        <v>216</v>
      </c>
      <c r="C31" s="36"/>
      <c r="D31" s="68"/>
      <c r="E31" s="93"/>
      <c r="F31" s="47">
        <v>1294.73</v>
      </c>
      <c r="G31" s="47">
        <f>F31</f>
        <v>1294.73</v>
      </c>
      <c r="H31" s="147">
        <v>1592.7226516377891</v>
      </c>
      <c r="I31" s="148"/>
    </row>
    <row r="32" spans="1:12" s="35" customFormat="1" ht="15">
      <c r="A32" s="36"/>
      <c r="B32" s="63" t="s">
        <v>152</v>
      </c>
      <c r="C32" s="36"/>
      <c r="D32" s="68"/>
      <c r="E32" s="69"/>
      <c r="F32" s="147">
        <v>1285.53</v>
      </c>
      <c r="G32" s="148"/>
      <c r="H32" s="147">
        <v>1582.9630052937166</v>
      </c>
      <c r="I32" s="148"/>
    </row>
    <row r="33" spans="1:12" s="35" customFormat="1" ht="30">
      <c r="A33" s="36"/>
      <c r="B33" s="97" t="s">
        <v>196</v>
      </c>
      <c r="C33" s="64" t="s">
        <v>151</v>
      </c>
      <c r="D33" s="47">
        <v>1099.97</v>
      </c>
      <c r="E33" s="93">
        <v>1163.32</v>
      </c>
      <c r="F33" s="75"/>
      <c r="G33" s="75"/>
      <c r="H33" s="147"/>
      <c r="I33" s="148"/>
      <c r="L33" s="102"/>
    </row>
    <row r="34" spans="1:12" s="35" customFormat="1" ht="15">
      <c r="A34" s="36"/>
      <c r="B34" s="63" t="s">
        <v>152</v>
      </c>
      <c r="C34" s="64" t="s">
        <v>151</v>
      </c>
      <c r="D34" s="147">
        <v>1154.72</v>
      </c>
      <c r="E34" s="148"/>
      <c r="F34" s="75"/>
      <c r="G34" s="75"/>
      <c r="H34" s="147"/>
      <c r="I34" s="148"/>
    </row>
    <row r="35" spans="1:12" s="35" customFormat="1" ht="30">
      <c r="A35" s="80"/>
      <c r="B35" s="79" t="s">
        <v>197</v>
      </c>
      <c r="C35" s="78" t="s">
        <v>151</v>
      </c>
      <c r="D35" s="93">
        <v>1141.72</v>
      </c>
      <c r="E35" s="93">
        <v>1163.32</v>
      </c>
      <c r="F35" s="93"/>
      <c r="G35" s="93"/>
      <c r="H35" s="147"/>
      <c r="I35" s="148"/>
    </row>
    <row r="36" spans="1:12" s="35" customFormat="1" ht="15">
      <c r="A36" s="80"/>
      <c r="B36" s="77" t="s">
        <v>152</v>
      </c>
      <c r="C36" s="80" t="s">
        <v>151</v>
      </c>
      <c r="D36" s="147">
        <v>1154.72</v>
      </c>
      <c r="E36" s="148"/>
      <c r="F36" s="147"/>
      <c r="G36" s="148"/>
      <c r="H36" s="147"/>
      <c r="I36" s="148"/>
    </row>
    <row r="37" spans="1:12" s="35" customFormat="1" ht="30">
      <c r="A37" s="80" t="s">
        <v>153</v>
      </c>
      <c r="B37" s="77" t="s">
        <v>193</v>
      </c>
      <c r="C37" s="80" t="s">
        <v>125</v>
      </c>
      <c r="D37" s="93">
        <v>119407.09</v>
      </c>
      <c r="E37" s="93">
        <v>125545.38</v>
      </c>
      <c r="F37" s="93">
        <v>131447.49</v>
      </c>
      <c r="G37" s="93">
        <f>F37</f>
        <v>131447.49</v>
      </c>
      <c r="H37" s="147">
        <v>138874.64156558836</v>
      </c>
      <c r="I37" s="148"/>
    </row>
    <row r="38" spans="1:12" s="81" customFormat="1" ht="30">
      <c r="A38" s="80"/>
      <c r="B38" s="79" t="s">
        <v>218</v>
      </c>
      <c r="C38" s="80"/>
      <c r="D38" s="93"/>
      <c r="E38" s="93"/>
      <c r="F38" s="93">
        <v>376463.44</v>
      </c>
      <c r="G38" s="93">
        <f>F38</f>
        <v>376463.44</v>
      </c>
      <c r="H38" s="147">
        <v>402364.51891585183</v>
      </c>
      <c r="I38" s="148"/>
    </row>
    <row r="39" spans="1:12" s="35" customFormat="1" ht="30">
      <c r="A39" s="80"/>
      <c r="B39" s="79" t="s">
        <v>199</v>
      </c>
      <c r="C39" s="78" t="s">
        <v>125</v>
      </c>
      <c r="D39" s="93">
        <v>209664.47</v>
      </c>
      <c r="E39" s="93">
        <v>361873.41</v>
      </c>
      <c r="F39" s="76"/>
      <c r="G39" s="76"/>
      <c r="H39" s="147"/>
      <c r="I39" s="148"/>
    </row>
    <row r="40" spans="1:12" s="35" customFormat="1" ht="30">
      <c r="A40" s="80"/>
      <c r="B40" s="79" t="s">
        <v>198</v>
      </c>
      <c r="C40" s="78" t="s">
        <v>125</v>
      </c>
      <c r="D40" s="93">
        <v>352691.5</v>
      </c>
      <c r="E40" s="93">
        <v>361873.41</v>
      </c>
      <c r="F40" s="93"/>
      <c r="G40" s="93"/>
      <c r="H40" s="147"/>
      <c r="I40" s="148"/>
    </row>
    <row r="41" spans="1:12" s="35" customFormat="1" ht="30">
      <c r="A41" s="36" t="s">
        <v>154</v>
      </c>
      <c r="B41" s="37" t="s">
        <v>155</v>
      </c>
      <c r="C41" s="36" t="s">
        <v>156</v>
      </c>
      <c r="D41" s="47">
        <v>688.94</v>
      </c>
      <c r="E41" s="47">
        <v>754.35</v>
      </c>
      <c r="F41" s="47">
        <v>830.05</v>
      </c>
      <c r="G41" s="47">
        <f>F41</f>
        <v>830.05</v>
      </c>
      <c r="H41" s="151" t="s">
        <v>219</v>
      </c>
      <c r="I41" s="148" t="str">
        <f>H41</f>
        <v xml:space="preserve">1079,83
</v>
      </c>
      <c r="J41" s="35" t="s">
        <v>157</v>
      </c>
    </row>
    <row r="42" spans="1:12" s="35" customFormat="1" ht="30">
      <c r="A42" s="36" t="s">
        <v>158</v>
      </c>
      <c r="B42" s="37" t="s">
        <v>159</v>
      </c>
      <c r="C42" s="36" t="s">
        <v>156</v>
      </c>
      <c r="D42" s="47"/>
      <c r="E42" s="47"/>
      <c r="F42" s="47"/>
      <c r="G42" s="47"/>
      <c r="H42" s="147"/>
      <c r="I42" s="148"/>
    </row>
    <row r="43" spans="1:12" s="35" customFormat="1" ht="15">
      <c r="A43" s="36" t="s">
        <v>160</v>
      </c>
      <c r="B43" s="37" t="s">
        <v>161</v>
      </c>
      <c r="C43" s="36" t="s">
        <v>156</v>
      </c>
      <c r="D43" s="47"/>
      <c r="E43" s="47"/>
      <c r="F43" s="47"/>
      <c r="G43" s="47"/>
      <c r="H43" s="47"/>
      <c r="I43" s="47"/>
    </row>
    <row r="44" spans="1:12" s="35" customFormat="1" ht="18">
      <c r="A44" s="36"/>
      <c r="B44" s="37" t="s">
        <v>162</v>
      </c>
      <c r="C44" s="36" t="s">
        <v>156</v>
      </c>
      <c r="D44" s="47"/>
      <c r="E44" s="47"/>
      <c r="F44" s="47"/>
      <c r="G44" s="47"/>
      <c r="H44" s="47"/>
      <c r="I44" s="47"/>
    </row>
    <row r="45" spans="1:12" s="35" customFormat="1" ht="18">
      <c r="A45" s="36"/>
      <c r="B45" s="37" t="s">
        <v>163</v>
      </c>
      <c r="C45" s="36" t="s">
        <v>156</v>
      </c>
      <c r="D45" s="47"/>
      <c r="E45" s="47"/>
      <c r="F45" s="47"/>
      <c r="G45" s="47"/>
      <c r="H45" s="47"/>
      <c r="I45" s="47"/>
    </row>
    <row r="46" spans="1:12" s="35" customFormat="1" ht="18">
      <c r="A46" s="36"/>
      <c r="B46" s="37" t="s">
        <v>164</v>
      </c>
      <c r="C46" s="36" t="s">
        <v>156</v>
      </c>
      <c r="D46" s="47"/>
      <c r="E46" s="47"/>
      <c r="F46" s="47"/>
      <c r="G46" s="47"/>
      <c r="H46" s="47"/>
      <c r="I46" s="47"/>
    </row>
    <row r="47" spans="1:12" s="35" customFormat="1" ht="18">
      <c r="A47" s="36"/>
      <c r="B47" s="37" t="s">
        <v>165</v>
      </c>
      <c r="C47" s="36" t="s">
        <v>156</v>
      </c>
      <c r="D47" s="46"/>
      <c r="E47" s="46"/>
      <c r="F47" s="46"/>
      <c r="G47" s="46"/>
      <c r="H47" s="47"/>
      <c r="I47" s="46"/>
    </row>
    <row r="48" spans="1:12" s="35" customFormat="1" ht="15">
      <c r="A48" s="36" t="s">
        <v>166</v>
      </c>
      <c r="B48" s="37" t="s">
        <v>167</v>
      </c>
      <c r="C48" s="36" t="s">
        <v>156</v>
      </c>
      <c r="D48" s="46"/>
      <c r="E48" s="46"/>
      <c r="F48" s="46"/>
      <c r="G48" s="46"/>
      <c r="H48" s="47"/>
      <c r="I48" s="46"/>
    </row>
    <row r="49" spans="1:9" s="35" customFormat="1" ht="15">
      <c r="A49" s="36" t="s">
        <v>168</v>
      </c>
      <c r="B49" s="37" t="s">
        <v>169</v>
      </c>
      <c r="C49" s="36"/>
      <c r="D49" s="46"/>
      <c r="E49" s="46"/>
      <c r="F49" s="46"/>
      <c r="G49" s="46"/>
      <c r="H49" s="47"/>
      <c r="I49" s="46"/>
    </row>
    <row r="50" spans="1:9" s="35" customFormat="1" ht="30">
      <c r="A50" s="36" t="s">
        <v>170</v>
      </c>
      <c r="B50" s="37" t="s">
        <v>171</v>
      </c>
      <c r="C50" s="36" t="s">
        <v>172</v>
      </c>
      <c r="D50" s="46"/>
      <c r="E50" s="46"/>
      <c r="F50" s="46"/>
      <c r="G50" s="46"/>
      <c r="H50" s="47"/>
      <c r="I50" s="46"/>
    </row>
    <row r="51" spans="1:9" s="35" customFormat="1" ht="15">
      <c r="A51" s="36" t="s">
        <v>173</v>
      </c>
      <c r="B51" s="37" t="s">
        <v>174</v>
      </c>
      <c r="C51" s="36" t="s">
        <v>156</v>
      </c>
      <c r="D51" s="46"/>
      <c r="E51" s="46"/>
      <c r="F51" s="46"/>
      <c r="G51" s="46"/>
      <c r="H51" s="47"/>
      <c r="I51" s="46"/>
    </row>
    <row r="52" spans="1:9" s="35" customFormat="1" ht="15">
      <c r="A52" s="36" t="s">
        <v>175</v>
      </c>
      <c r="B52" s="37" t="s">
        <v>176</v>
      </c>
      <c r="C52" s="36" t="s">
        <v>177</v>
      </c>
      <c r="D52" s="47">
        <v>19.739999999999998</v>
      </c>
      <c r="E52" s="47">
        <v>19.739999999999998</v>
      </c>
      <c r="F52" s="47">
        <v>20.72</v>
      </c>
      <c r="G52" s="47">
        <f>F52</f>
        <v>20.72</v>
      </c>
      <c r="H52" s="147">
        <v>60.91</v>
      </c>
      <c r="I52" s="148"/>
    </row>
    <row r="53" spans="1:9" s="35" customFormat="1" ht="15">
      <c r="A53" s="36"/>
      <c r="B53" s="37" t="s">
        <v>194</v>
      </c>
      <c r="C53" s="36" t="s">
        <v>177</v>
      </c>
      <c r="D53" s="47">
        <v>19.739999999999998</v>
      </c>
      <c r="E53" s="47">
        <v>19.739999999999998</v>
      </c>
      <c r="F53" s="47">
        <f>F52</f>
        <v>20.72</v>
      </c>
      <c r="G53" s="47">
        <f>G52</f>
        <v>20.72</v>
      </c>
      <c r="H53" s="147">
        <f>H52</f>
        <v>60.91</v>
      </c>
      <c r="I53" s="148">
        <f>H53</f>
        <v>60.91</v>
      </c>
    </row>
    <row r="54" spans="1:9" s="35" customFormat="1" ht="15">
      <c r="A54" s="36"/>
      <c r="B54" s="37" t="s">
        <v>178</v>
      </c>
      <c r="C54" s="36" t="s">
        <v>177</v>
      </c>
      <c r="D54" s="40"/>
      <c r="E54" s="40"/>
      <c r="F54" s="40"/>
      <c r="G54" s="40"/>
      <c r="H54" s="40"/>
      <c r="I54" s="40"/>
    </row>
    <row r="55" spans="1:9" s="42" customFormat="1" ht="12.75">
      <c r="A55" s="41"/>
      <c r="B55" s="42" t="s">
        <v>195</v>
      </c>
    </row>
    <row r="56" spans="1:9">
      <c r="B56" s="42"/>
    </row>
  </sheetData>
  <mergeCells count="29">
    <mergeCell ref="D36:E36"/>
    <mergeCell ref="H41:I41"/>
    <mergeCell ref="H42:I42"/>
    <mergeCell ref="F30:G30"/>
    <mergeCell ref="H31:I31"/>
    <mergeCell ref="H53:I53"/>
    <mergeCell ref="H52:I52"/>
    <mergeCell ref="F32:G32"/>
    <mergeCell ref="H34:I34"/>
    <mergeCell ref="H40:I40"/>
    <mergeCell ref="H39:I39"/>
    <mergeCell ref="H36:I36"/>
    <mergeCell ref="H37:I37"/>
    <mergeCell ref="F36:G36"/>
    <mergeCell ref="H33:I33"/>
    <mergeCell ref="H32:I32"/>
    <mergeCell ref="H38:I38"/>
    <mergeCell ref="H29:I29"/>
    <mergeCell ref="H30:I30"/>
    <mergeCell ref="H35:I35"/>
    <mergeCell ref="G1:I1"/>
    <mergeCell ref="A8:A9"/>
    <mergeCell ref="B8:B9"/>
    <mergeCell ref="C8:C9"/>
    <mergeCell ref="D8:E8"/>
    <mergeCell ref="F8:G8"/>
    <mergeCell ref="H8:I8"/>
    <mergeCell ref="D30:E30"/>
    <mergeCell ref="D34:E34"/>
  </mergeCells>
  <pageMargins left="0.7" right="0.7" top="0.75" bottom="0.75" header="0.3" footer="0.3"/>
  <pageSetup paperSize="9" scale="64" orientation="portrait" horizontalDpi="0" verticalDpi="0" r:id="rId1"/>
  <colBreaks count="1" manualBreakCount="1">
    <brk id="9"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Титул</vt:lpstr>
      <vt:lpstr>тариф</vt:lpstr>
      <vt:lpstr>показатели</vt:lpstr>
      <vt:lpstr>приложение 5</vt:lpstr>
      <vt:lpstr>показатели!Заголовки_для_печати</vt:lpstr>
      <vt:lpstr>показатели!Область_печати</vt:lpstr>
      <vt:lpstr>'приложение 5'!Область_печати</vt:lpstr>
      <vt:lpstr>тариф!Область_печати</vt:lpstr>
      <vt:lpstr>Титул!Область_печати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2023-05-19T12:50:39Z</dcterms:modified>
</cp:coreProperties>
</file>