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anaseva_md\Desktop\"/>
    </mc:Choice>
  </mc:AlternateContent>
  <bookViews>
    <workbookView xWindow="0" yWindow="0" windowWidth="28800" windowHeight="11535" tabRatio="718"/>
  </bookViews>
  <sheets>
    <sheet name="приложение 1" sheetId="39" r:id="rId1"/>
    <sheet name="раздел 2 ТГ-4" sheetId="38" r:id="rId2"/>
    <sheet name="раздел 2 ТГбез ДПМ" sheetId="40" r:id="rId3"/>
    <sheet name="раздел 3" sheetId="1" r:id="rId4"/>
    <sheet name="ГТЭЦ _ТГ-2" sheetId="29" state="hidden" r:id="rId5"/>
    <sheet name="ВорТЭЦ-1_ТГ-4" sheetId="30" state="hidden" r:id="rId6"/>
    <sheet name="ВорТЭЦ-1_ТГ-5" sheetId="33" state="hidden" r:id="rId7"/>
    <sheet name="КуТЭЦ-4" sheetId="7" state="hidden" r:id="rId8"/>
    <sheet name="КуТЭЦ-1_ТГ-5" sheetId="34" state="hidden" r:id="rId9"/>
    <sheet name="ЕТЭЦ" sheetId="10" state="hidden" r:id="rId10"/>
    <sheet name="ЕТЭЦ_ДПМ" sheetId="23" state="hidden" r:id="rId11"/>
    <sheet name="ДТЭЦ" sheetId="11" state="hidden" r:id="rId12"/>
    <sheet name="ТамТЭЦ_ТГ-5" sheetId="16" state="hidden" r:id="rId13"/>
    <sheet name="ТамТЭЦ_ТГ-6" sheetId="35" state="hidden" r:id="rId14"/>
    <sheet name="АТЭЦ_ТГ-3" sheetId="37" state="hidden" r:id="rId15"/>
  </sheets>
  <calcPr calcId="162913" iterate="1"/>
  <customWorkbookViews>
    <customWorkbookView name="Aldonin - Личное представление" guid="{BCA80338-E5C7-418F-B58E-9ADEE41B3E40}" mergeInterval="0" personalView="1" maximized="1" xWindow="1" yWindow="1" windowWidth="1916" windowHeight="859" activeSheetId="19"/>
    <customWorkbookView name="Mironenko - Личное представление" guid="{D0488D65-A5DB-49B4-AA08-46AE815345DA}" mergeInterval="0" personalView="1" maximized="1" xWindow="1" yWindow="1" windowWidth="1916" windowHeight="817" activeSheetId="1"/>
  </customWorkbookViews>
</workbook>
</file>

<file path=xl/calcChain.xml><?xml version="1.0" encoding="utf-8"?>
<calcChain xmlns="http://schemas.openxmlformats.org/spreadsheetml/2006/main">
  <c r="R17" i="38" l="1"/>
  <c r="Q17" i="38"/>
  <c r="P17" i="38"/>
  <c r="O17" i="38"/>
  <c r="N17" i="38"/>
  <c r="M17" i="38"/>
  <c r="L17" i="38"/>
  <c r="K17" i="38"/>
  <c r="J17" i="38"/>
  <c r="I17" i="38"/>
  <c r="H17" i="38"/>
  <c r="G17" i="38"/>
  <c r="G17" i="40" l="1"/>
  <c r="R17" i="40" l="1"/>
  <c r="Q17" i="40"/>
  <c r="P17" i="40"/>
  <c r="O17" i="40"/>
  <c r="N17" i="40"/>
  <c r="M17" i="40"/>
  <c r="L17" i="40"/>
  <c r="K17" i="40"/>
  <c r="J17" i="40"/>
  <c r="I17" i="40"/>
  <c r="H17" i="40"/>
  <c r="F17" i="40" l="1"/>
  <c r="F15" i="40"/>
  <c r="F9" i="40"/>
  <c r="F8" i="40"/>
  <c r="F7" i="40"/>
  <c r="F6" i="40"/>
  <c r="F17" i="38" l="1"/>
  <c r="F15" i="38"/>
  <c r="F8" i="38"/>
  <c r="F9" i="38"/>
  <c r="F7" i="38"/>
  <c r="F6" i="38"/>
  <c r="O7" i="37" l="1"/>
  <c r="N7" i="37"/>
  <c r="M7" i="37"/>
  <c r="L7" i="37"/>
  <c r="K7" i="37"/>
  <c r="J7" i="37"/>
  <c r="I7" i="37"/>
  <c r="H7" i="37"/>
  <c r="G7" i="37"/>
  <c r="F7" i="37"/>
  <c r="E7" i="37"/>
  <c r="P7" i="37"/>
  <c r="O7" i="35"/>
  <c r="N7" i="35"/>
  <c r="M7" i="35"/>
  <c r="L7" i="35"/>
  <c r="K7" i="35"/>
  <c r="J7" i="35"/>
  <c r="I7" i="35"/>
  <c r="G7" i="35"/>
  <c r="E7" i="35"/>
  <c r="P7" i="35"/>
  <c r="H7" i="35"/>
  <c r="F7" i="35"/>
  <c r="O7" i="34" l="1"/>
  <c r="N7" i="34"/>
  <c r="M7" i="34"/>
  <c r="L7" i="34"/>
  <c r="K7" i="34"/>
  <c r="I7" i="34"/>
  <c r="H7" i="34"/>
  <c r="G7" i="34"/>
  <c r="F7" i="34"/>
  <c r="E7" i="34"/>
  <c r="P7" i="34"/>
  <c r="J7" i="34"/>
  <c r="P7" i="33"/>
  <c r="O7" i="33"/>
  <c r="N7" i="33"/>
  <c r="M7" i="33"/>
  <c r="L7" i="33"/>
  <c r="K7" i="33"/>
  <c r="J7" i="33"/>
  <c r="I7" i="33"/>
  <c r="H7" i="33"/>
  <c r="G7" i="33"/>
  <c r="F7" i="33"/>
  <c r="E7" i="33"/>
  <c r="P7" i="30"/>
  <c r="O7" i="30"/>
  <c r="N7" i="30"/>
  <c r="M7" i="30"/>
  <c r="L7" i="30"/>
  <c r="K7" i="30"/>
  <c r="J7" i="30"/>
  <c r="I7" i="30"/>
  <c r="H7" i="30"/>
  <c r="G7" i="30"/>
  <c r="F7" i="30"/>
  <c r="E7" i="30"/>
  <c r="P7" i="29"/>
  <c r="O7" i="29"/>
  <c r="M7" i="29"/>
  <c r="L7" i="29"/>
  <c r="K7" i="29"/>
  <c r="J7" i="29"/>
  <c r="I7" i="29"/>
  <c r="H7" i="29"/>
  <c r="G7" i="29"/>
  <c r="F7" i="29"/>
  <c r="E7" i="29"/>
  <c r="N7" i="29"/>
  <c r="P7" i="16" l="1"/>
  <c r="O7" i="16"/>
  <c r="N7" i="16"/>
  <c r="M7" i="16"/>
  <c r="L7" i="16"/>
  <c r="K7" i="16"/>
  <c r="J7" i="16"/>
  <c r="I7" i="16"/>
  <c r="H7" i="16"/>
  <c r="G7" i="16"/>
  <c r="F7" i="16"/>
  <c r="E7" i="16"/>
  <c r="P7" i="23"/>
  <c r="O7" i="23"/>
  <c r="N7" i="23"/>
  <c r="M7" i="23"/>
  <c r="L7" i="23"/>
  <c r="K7" i="23"/>
  <c r="J7" i="23"/>
  <c r="I7" i="23"/>
  <c r="H7" i="23"/>
  <c r="G7" i="23"/>
  <c r="F7" i="23"/>
  <c r="E7" i="23"/>
  <c r="F7" i="7" l="1"/>
  <c r="G7" i="7"/>
  <c r="H7" i="7"/>
  <c r="I7" i="7"/>
  <c r="J7" i="7"/>
  <c r="K7" i="7"/>
  <c r="L7" i="7"/>
  <c r="M7" i="7"/>
  <c r="N7" i="7"/>
  <c r="O7" i="7"/>
  <c r="P7" i="7"/>
  <c r="E7" i="7"/>
</calcChain>
</file>

<file path=xl/sharedStrings.xml><?xml version="1.0" encoding="utf-8"?>
<sst xmlns="http://schemas.openxmlformats.org/spreadsheetml/2006/main" count="730" uniqueCount="147">
  <si>
    <t>№
п/п</t>
  </si>
  <si>
    <t>Наименование показателей</t>
  </si>
  <si>
    <t>Единица измерения</t>
  </si>
  <si>
    <t>Показатели, утвержденные на базовый год</t>
  </si>
  <si>
    <t>Для генерирующих объектов</t>
  </si>
  <si>
    <t>цена на электрическую энергию</t>
  </si>
  <si>
    <t>в т.ч. топливная составляющая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</si>
  <si>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</si>
  <si>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</si>
  <si>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</si>
  <si>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</si>
  <si>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</si>
  <si>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</si>
  <si>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</si>
  <si>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</si>
  <si>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</si>
  <si>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</si>
  <si>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</si>
  <si>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</si>
  <si>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руб./тыс. МВт*ч</t>
  </si>
  <si>
    <t>Предложения Курской ТЭЦ-4 ОАО "Квадра" по регулируемым уровням цен (тарифов) на электрическую энергию, применяемых при введении государственного регулирования цен (тарифов) в ценовой зоне (ценовых зонах) оптового рынка электрической энергии (мощности), на 2015 год, руб/МВт*ч (без НДС)</t>
  </si>
  <si>
    <t>Фактические показатели за год,предшествующий базовому периоду</t>
  </si>
  <si>
    <t>Государственное регулирование не вводилось</t>
  </si>
  <si>
    <t>Предложения на расчетный период регулирования
2016 год</t>
  </si>
  <si>
    <t>Предложения Данковской ТЭЦ ПАО "Квадра" по регулируемым уровням цен (тарифов) на электрическую энергию, применяемых при введении государственного регулирования цен (тарифов) в ценовой зоне (ценовых зонах) оптового рынка электрической энергии (мощности), на 2017 год, руб/МВт*ч (без НДС)</t>
  </si>
  <si>
    <t>Предложения на расчетный период регулирования
2017 год</t>
  </si>
  <si>
    <t>Предложения на расчетный период регулирования
2020 год</t>
  </si>
  <si>
    <t>Предложения Воронежской ТЭЦ-1 ПАО "Квадра" по регулируемым уровням цен (тарифов) на электрическую энергию, применяемых при введении государственного регулирования цен (тарифов) в ценовой зоне (ценовых зонах) оптового рынка электрической энергии (мощности), на 2020 год, руб/МВт*ч (без НДС)</t>
  </si>
  <si>
    <t>Предложения Курской ТЭЦ-1 ПАО "Квадра" по регулируемым уровням цен (тарифов) на электрическую энергию, применяемых при введении государственного регулирования цен (тарифов) в ценовой зоне (ценовых зонах) оптового рынка электрической энергии (мощности), на 2020 год, руб/МВт*ч (без НДС)</t>
  </si>
  <si>
    <t>Предложения Тамбовской ТЭЦ ПАО "Квадра" по регулируемым уровням цен (тарифов) на электрическую энергию, применяемых при введении государственного регулирования цен (тарифов) в ценовой зоне (ценовых зонах) оптового рынка электрической энергии (мощности), на 2020 год, руб/МВт*ч (без НДС)</t>
  </si>
  <si>
    <t>Предложения Алексинской ТЭЦ ПАО "Квадра" по регулируемым уровням цен (тарифов) на электрическую энергию, применяемых при введении государственного регулирования цен (тарифов) в ценовой зоне (ценовых зонах) оптового рынка электрической энергии (мощности), на 2020 год, руб/МВт*ч (без НДС)</t>
  </si>
  <si>
    <t>Предложения Губкинской ТЭЦ (ГТ-2) ПАО "Квадра" по регулируемым уровням цен (тарифов) на электрическую энергию, применяемых при введении государственного регулирования цен (тарифов) в ценовой зоне (ценовых зонах) оптового рынка электрической энергии (мощности), на 2020 год, руб/МВт*ч (без НДС)</t>
  </si>
  <si>
    <t>Предложения на расчетный период регулирования
2022 год</t>
  </si>
  <si>
    <t>Предложения Елецкой ТЭЦ ДПМ ПАО "Квадра" по регулируемым уровням цен (тарифов) на электрическую энергию, применяемых при введении государственного регулирования цен (тарифов) в ценовой зоне (ценовых зонах) оптового рынка электрической энергии (мощности), на 2022 год, руб/МВт*ч (без НДС)</t>
  </si>
  <si>
    <t>Предложения на расчетный период регулирования
2023 год</t>
  </si>
  <si>
    <t>Предложения Елецкой ТЭЦ ПАО "Квадра" по регулируемым уровням цен (тарифов) на электрическую энергию, применяемых при введении государственного регулирования цен (тарифов) в ценовой зоне (ценовых зонах) оптового рынка электрической энергии (мощности), на 2023 год, руб/МВт*ч (без НДС)</t>
  </si>
  <si>
    <t>Показатели, утвержденные на базовый год (2022г.)</t>
  </si>
  <si>
    <t>Фактические показатели за год,предшествующий базовому периоду (2021г.)</t>
  </si>
  <si>
    <t>нет данных</t>
  </si>
  <si>
    <t>руб./тыс. кВт·ч</t>
  </si>
  <si>
    <t>№№</t>
  </si>
  <si>
    <t>Ед. изм.</t>
  </si>
  <si>
    <t>Фактические показатели за год, предшествующий базовому периоду</t>
  </si>
  <si>
    <t>Показатели утвержденные на базовый период</t>
  </si>
  <si>
    <t>Установленная мощность*</t>
  </si>
  <si>
    <t>МВт</t>
  </si>
  <si>
    <t>Не определено</t>
  </si>
  <si>
    <t>Среднегодовое значение положительных разниц объемов распологаемой мощности и объемов потребления мощности на собственные и (или) хозяйственные нужды*</t>
  </si>
  <si>
    <t>Производство электрической энергии</t>
  </si>
  <si>
    <t>млн.кВтч</t>
  </si>
  <si>
    <t>Полезный отпуск электрической энергии</t>
  </si>
  <si>
    <t>Отпуск тепловой энергии с коллекторов</t>
  </si>
  <si>
    <t>тыс.Гкал</t>
  </si>
  <si>
    <t>Отпуск тепловой энергии в сеть</t>
  </si>
  <si>
    <t>Необходимая валовая выручка всего*</t>
  </si>
  <si>
    <t>млн.руб.</t>
  </si>
  <si>
    <t xml:space="preserve"> 7.1.</t>
  </si>
  <si>
    <t>относимая на электрическую энергию*</t>
  </si>
  <si>
    <t xml:space="preserve"> 7.2.</t>
  </si>
  <si>
    <t>относимая на электрическую мощность*</t>
  </si>
  <si>
    <t xml:space="preserve"> 7.3.</t>
  </si>
  <si>
    <t>относимая на тепловую энергию относимую с коллекторов источников*</t>
  </si>
  <si>
    <t>8.1.</t>
  </si>
  <si>
    <t>топливо на э/э</t>
  </si>
  <si>
    <t>УРУТ (удельный расход условного топлива) на э/э</t>
  </si>
  <si>
    <t>г./кВтч</t>
  </si>
  <si>
    <t>8.2.</t>
  </si>
  <si>
    <t>топливо на т/э</t>
  </si>
  <si>
    <t>УРУТ (удельный расход условного топлива) на т/э</t>
  </si>
  <si>
    <t>кг./Гкал</t>
  </si>
  <si>
    <t>Амортизация*</t>
  </si>
  <si>
    <t>Показатели численности персонала и фонда оплаты труда по регулируемым видам деятельности*</t>
  </si>
  <si>
    <t xml:space="preserve"> 10.1</t>
  </si>
  <si>
    <t>Среднесписочная численность персонала*</t>
  </si>
  <si>
    <t>чел.</t>
  </si>
  <si>
    <t xml:space="preserve"> 10.2</t>
  </si>
  <si>
    <t>Среднемесячная заработная плата на одного работника*</t>
  </si>
  <si>
    <t>тыс.руб./чел.</t>
  </si>
  <si>
    <t xml:space="preserve"> 10.3</t>
  </si>
  <si>
    <t>Реквизиты отраслевого тарифного соглашения (дата утверждения, срок действия)*</t>
  </si>
  <si>
    <t>Расходы на производство*</t>
  </si>
  <si>
    <t xml:space="preserve"> 11.1.</t>
  </si>
  <si>
    <t>относимые на электрическую энергию*</t>
  </si>
  <si>
    <t xml:space="preserve"> 11.2.</t>
  </si>
  <si>
    <t>относимые на электрическую мощность*</t>
  </si>
  <si>
    <t xml:space="preserve"> 11.3.</t>
  </si>
  <si>
    <t>относимые на тепловую энергию относимую с коллекторов источников*</t>
  </si>
  <si>
    <t>Объем перекрестного субсидирования всего, в том числе:*</t>
  </si>
  <si>
    <t xml:space="preserve"> 12.1</t>
  </si>
  <si>
    <t xml:space="preserve"> - от производства тепловой энергии*</t>
  </si>
  <si>
    <t xml:space="preserve"> - от производства электрической энергии*</t>
  </si>
  <si>
    <t>13.</t>
  </si>
  <si>
    <t>Необходимые расходы из прибыли - всего*</t>
  </si>
  <si>
    <t>13.1.</t>
  </si>
  <si>
    <t>13.2.</t>
  </si>
  <si>
    <t>13.3.</t>
  </si>
  <si>
    <t>14.</t>
  </si>
  <si>
    <t>Капитальные вложения из прибыли (с учетом налога на прибыль) - всего*</t>
  </si>
  <si>
    <t>14.1.</t>
  </si>
  <si>
    <t>14.2.</t>
  </si>
  <si>
    <t>14.3.</t>
  </si>
  <si>
    <t>15.</t>
  </si>
  <si>
    <t>Чистая прибыль (убыток)*</t>
  </si>
  <si>
    <t>16.</t>
  </si>
  <si>
    <t>Рентабельность продаж (величина прибыли от продажи в каждом рубле выручки)*</t>
  </si>
  <si>
    <t>руб.</t>
  </si>
  <si>
    <t>17.</t>
  </si>
  <si>
    <t>Реквизиты инвестиционной программы (кем утверждена, дата утверждения, номер приказа или решения, электронный адрес размещения)*</t>
  </si>
  <si>
    <t>* в рамках тарифной заявки не определено</t>
  </si>
  <si>
    <t>год</t>
  </si>
  <si>
    <t>Предложение</t>
  </si>
  <si>
    <t>на 2023 год</t>
  </si>
  <si>
    <t>(полное и сокращенное наименование юридического лица)</t>
  </si>
  <si>
    <t>Приложение №1</t>
  </si>
  <si>
    <t>Раздел 1. Информация об организации</t>
  </si>
  <si>
    <t xml:space="preserve">Полное наименование </t>
  </si>
  <si>
    <t>Сокращенное наименование</t>
  </si>
  <si>
    <t>Юридический адрес</t>
  </si>
  <si>
    <t>Фактический адрес</t>
  </si>
  <si>
    <t>ИНН</t>
  </si>
  <si>
    <t>КПП</t>
  </si>
  <si>
    <t xml:space="preserve">ФИО руководителя </t>
  </si>
  <si>
    <t>Адрес электронной почты</t>
  </si>
  <si>
    <t>Контактный телефон</t>
  </si>
  <si>
    <t>Факс</t>
  </si>
  <si>
    <t xml:space="preserve">       цены (тарифы) на электрическую энергию поставщиков оптового рынка электрической энергии (мощности), применяемых при введении государственного регулирования цен (тарифов) в ценовой зоне (ценовых зонах) оптового рынка электрической энергии (мощности)</t>
  </si>
  <si>
    <t>реквизиты решения по удельному расходу условного топлива на отпуск тепловой и электрической энергии</t>
  </si>
  <si>
    <t xml:space="preserve">о размере цен (тарифов) </t>
  </si>
  <si>
    <t>к стандартам раскрытия информации
субъектами оптового и розничных
рынков электрической энергии</t>
  </si>
  <si>
    <t>Акционерное общество «Русатом Инфраструктурные решения» (АО «РИР»)</t>
  </si>
  <si>
    <t>Акционерное общество "Русатом инфраструктурные решения"</t>
  </si>
  <si>
    <t>АО "РИР" (филиал АО "РИР" в г.Озерске)</t>
  </si>
  <si>
    <t>119017, г.Москва, пер. Погорельский, д.7, стр.2</t>
  </si>
  <si>
    <t>456796, Челябинская область, г.о. Озерский, п.Новогорный, ул.Ленина, д.1</t>
  </si>
  <si>
    <t>775050001 /741343001</t>
  </si>
  <si>
    <t>Сухотина Ксения Анатольевна - генеральный директор; Савельев Игорь Петрович -директор филиала АО "РИР" в г.Озерске</t>
  </si>
  <si>
    <t>info@rusatom-utilities.ru, ozersk@rusatom-utilities.ru</t>
  </si>
  <si>
    <t>7 (495) 357-00-14, доб. 5350 ; 7 (495) 357-00-14, доб. 6000</t>
  </si>
  <si>
    <t>+7(351)30 -92-154</t>
  </si>
  <si>
    <t>Предложения АТЭЦ АО "РИР" по регулируемым уровням цен (тарифов) на электрическую энергию, применяемых при введении государственного регулирования цен (тарифов) в ценовой зоне (ценовых зонах) оптового рынка электрической энергии (мощности), на 2023 год, руб/тыс.кВт*ч (без НДС)</t>
  </si>
  <si>
    <t>(ТГ-4) HB</t>
  </si>
  <si>
    <t>без ДПМ (ТГ-1,2,3,5,6,7)</t>
  </si>
  <si>
    <t>без ДПМ (ТГ-1,3,6)</t>
  </si>
  <si>
    <t>без ДПМ (ТГ-2,5,7)</t>
  </si>
  <si>
    <t>Раздел II. Основные показатели деятельности организации: АТЭЦ АО "РИР" (ТГ-4) HB</t>
  </si>
  <si>
    <t>Раздел II. Основные показатели деятельности организации: АТЭЦ АО "РИР" без ДПМ (ТГ-1,2,3,5,6,7)</t>
  </si>
  <si>
    <t>Раздел III. Цены (тарифы) по регулируемым видам деятельности организации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</si>
</sst>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Arial"/>
      <family val="2"/>
      <charset val="204"/>
    </font>
    <font>
      <b/>
      <sz val="16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" fontId="16" fillId="3" borderId="0" applyBorder="0">
      <alignment horizontal="right"/>
    </xf>
  </cellStyleXfs>
  <cellXfs count="11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top" wrapText="1"/>
    </xf>
    <xf numFmtId="0" fontId="1" fillId="0" borderId="0" xfId="0" applyFont="1"/>
    <xf numFmtId="0" fontId="1" fillId="0" borderId="1" xfId="0" quotePrefix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/>
    <xf numFmtId="0" fontId="6" fillId="0" borderId="1" xfId="0" quotePrefix="1" applyFont="1" applyBorder="1" applyAlignment="1">
      <alignment horizontal="left" vertical="center" wrapText="1"/>
    </xf>
    <xf numFmtId="4" fontId="1" fillId="0" borderId="1" xfId="0" applyNumberFormat="1" applyFont="1" applyFill="1" applyBorder="1"/>
    <xf numFmtId="4" fontId="1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/>
    <xf numFmtId="4" fontId="1" fillId="0" borderId="1" xfId="0" applyNumberFormat="1" applyFont="1" applyBorder="1" applyAlignment="1">
      <alignment horizontal="center"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/>
    <xf numFmtId="0" fontId="13" fillId="0" borderId="1" xfId="0" applyFont="1" applyBorder="1" applyAlignment="1">
      <alignment horizontal="justify"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vertical="top" wrapText="1"/>
    </xf>
    <xf numFmtId="49" fontId="13" fillId="0" borderId="1" xfId="0" applyNumberFormat="1" applyFont="1" applyBorder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5" fillId="0" borderId="1" xfId="0" applyFont="1" applyBorder="1" applyAlignment="1">
      <alignment horizontal="left" vertical="top" wrapText="1"/>
    </xf>
    <xf numFmtId="0" fontId="13" fillId="0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2" fillId="0" borderId="1" xfId="0" applyFont="1" applyBorder="1" applyAlignment="1"/>
    <xf numFmtId="4" fontId="1" fillId="0" borderId="4" xfId="0" applyNumberFormat="1" applyFont="1" applyBorder="1" applyAlignment="1">
      <alignment vertical="center"/>
    </xf>
    <xf numFmtId="4" fontId="1" fillId="0" borderId="1" xfId="0" applyNumberFormat="1" applyFont="1" applyFill="1" applyBorder="1" applyAlignment="1">
      <alignment vertical="center"/>
    </xf>
    <xf numFmtId="2" fontId="2" fillId="0" borderId="1" xfId="0" applyNumberFormat="1" applyFont="1" applyBorder="1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</cellXfs>
  <cellStyles count="3">
    <cellStyle name="Обычный" xfId="0" builtinId="0"/>
    <cellStyle name="Обычный_стр.1_5" xfId="1"/>
    <cellStyle name="Формула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ppgho.r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activeCell="B30" sqref="B30"/>
    </sheetView>
  </sheetViews>
  <sheetFormatPr defaultRowHeight="15" x14ac:dyDescent="0.25"/>
  <cols>
    <col min="1" max="1" width="32" customWidth="1"/>
    <col min="2" max="2" width="111.85546875" customWidth="1"/>
    <col min="4" max="4" width="68.28515625" customWidth="1"/>
  </cols>
  <sheetData>
    <row r="1" spans="1:4" x14ac:dyDescent="0.25">
      <c r="B1" s="43"/>
    </row>
    <row r="2" spans="1:4" ht="20.25" x14ac:dyDescent="0.25">
      <c r="A2" s="73" t="s">
        <v>110</v>
      </c>
      <c r="B2" s="74"/>
    </row>
    <row r="3" spans="1:4" ht="20.25" x14ac:dyDescent="0.25">
      <c r="A3" s="73" t="s">
        <v>127</v>
      </c>
      <c r="B3" s="74"/>
    </row>
    <row r="4" spans="1:4" ht="75.75" customHeight="1" x14ac:dyDescent="0.25">
      <c r="A4" s="78" t="s">
        <v>125</v>
      </c>
      <c r="B4" s="78"/>
      <c r="D4" s="58"/>
    </row>
    <row r="5" spans="1:4" ht="20.25" x14ac:dyDescent="0.25">
      <c r="A5" s="73" t="s">
        <v>111</v>
      </c>
      <c r="B5" s="74"/>
    </row>
    <row r="6" spans="1:4" ht="16.5" customHeight="1" x14ac:dyDescent="0.25">
      <c r="A6" s="75" t="s">
        <v>129</v>
      </c>
      <c r="B6" s="76"/>
    </row>
    <row r="7" spans="1:4" x14ac:dyDescent="0.25">
      <c r="A7" s="77" t="s">
        <v>112</v>
      </c>
      <c r="B7" s="74"/>
    </row>
    <row r="8" spans="1:4" x14ac:dyDescent="0.25">
      <c r="B8" s="44"/>
    </row>
    <row r="9" spans="1:4" x14ac:dyDescent="0.25">
      <c r="B9" s="45"/>
    </row>
    <row r="10" spans="1:4" x14ac:dyDescent="0.25">
      <c r="B10" s="46" t="s">
        <v>113</v>
      </c>
    </row>
    <row r="11" spans="1:4" ht="39" x14ac:dyDescent="0.25">
      <c r="B11" s="56" t="s">
        <v>128</v>
      </c>
    </row>
    <row r="12" spans="1:4" x14ac:dyDescent="0.25">
      <c r="B12" s="46"/>
    </row>
    <row r="13" spans="1:4" x14ac:dyDescent="0.25">
      <c r="B13" s="47"/>
    </row>
    <row r="15" spans="1:4" ht="15.75" x14ac:dyDescent="0.25">
      <c r="A15" s="48" t="s">
        <v>114</v>
      </c>
    </row>
    <row r="16" spans="1:4" ht="15.75" x14ac:dyDescent="0.25">
      <c r="A16" s="49" t="s">
        <v>115</v>
      </c>
      <c r="B16" s="50" t="s">
        <v>130</v>
      </c>
    </row>
    <row r="17" spans="1:2" ht="15.75" x14ac:dyDescent="0.25">
      <c r="A17" s="49" t="s">
        <v>116</v>
      </c>
      <c r="B17" s="49" t="s">
        <v>131</v>
      </c>
    </row>
    <row r="18" spans="1:2" ht="15.75" x14ac:dyDescent="0.25">
      <c r="A18" s="49" t="s">
        <v>117</v>
      </c>
      <c r="B18" s="49" t="s">
        <v>132</v>
      </c>
    </row>
    <row r="19" spans="1:2" ht="15.75" x14ac:dyDescent="0.25">
      <c r="A19" s="49" t="s">
        <v>118</v>
      </c>
      <c r="B19" s="49" t="s">
        <v>133</v>
      </c>
    </row>
    <row r="20" spans="1:2" ht="15.75" x14ac:dyDescent="0.25">
      <c r="A20" s="49" t="s">
        <v>119</v>
      </c>
      <c r="B20" s="51">
        <v>7706757331</v>
      </c>
    </row>
    <row r="21" spans="1:2" ht="15.75" x14ac:dyDescent="0.25">
      <c r="A21" s="49" t="s">
        <v>120</v>
      </c>
      <c r="B21" s="59" t="s">
        <v>134</v>
      </c>
    </row>
    <row r="22" spans="1:2" ht="31.5" x14ac:dyDescent="0.25">
      <c r="A22" s="52" t="s">
        <v>121</v>
      </c>
      <c r="B22" s="53" t="s">
        <v>135</v>
      </c>
    </row>
    <row r="23" spans="1:2" ht="15.75" x14ac:dyDescent="0.25">
      <c r="A23" s="49" t="s">
        <v>122</v>
      </c>
      <c r="B23" s="60" t="s">
        <v>136</v>
      </c>
    </row>
    <row r="24" spans="1:2" ht="15.75" x14ac:dyDescent="0.25">
      <c r="A24" s="49" t="s">
        <v>123</v>
      </c>
      <c r="B24" s="54" t="s">
        <v>137</v>
      </c>
    </row>
    <row r="25" spans="1:2" ht="15.75" x14ac:dyDescent="0.25">
      <c r="A25" s="49" t="s">
        <v>124</v>
      </c>
      <c r="B25" s="54" t="s">
        <v>138</v>
      </c>
    </row>
  </sheetData>
  <mergeCells count="6">
    <mergeCell ref="A2:B2"/>
    <mergeCell ref="A3:B3"/>
    <mergeCell ref="A5:B5"/>
    <mergeCell ref="A6:B6"/>
    <mergeCell ref="A7:B7"/>
    <mergeCell ref="A4:B4"/>
  </mergeCells>
  <hyperlinks>
    <hyperlink ref="B23" r:id="rId1" display="info@ppgho.ru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zoomScale="90" zoomScaleNormal="90" workbookViewId="0">
      <pane xSplit="3" ySplit="4" topLeftCell="H5" activePane="bottomRight" state="frozen"/>
      <selection activeCell="D15" sqref="D15"/>
      <selection pane="topRight" activeCell="D15" sqref="D15"/>
      <selection pane="bottomLeft" activeCell="D15" sqref="D15"/>
      <selection pane="bottomRight" activeCell="N35" sqref="N35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2" width="10.42578125" style="1" customWidth="1"/>
    <col min="23" max="23" width="12.28515625" style="1" customWidth="1"/>
    <col min="24" max="28" width="10.42578125" style="1" customWidth="1"/>
    <col min="29" max="16384" width="9.140625" style="1"/>
  </cols>
  <sheetData>
    <row r="1" spans="1:28" x14ac:dyDescent="0.2">
      <c r="A1" s="109" t="s">
        <v>35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</row>
    <row r="3" spans="1:28" ht="45" customHeight="1" x14ac:dyDescent="0.2">
      <c r="A3" s="94" t="s">
        <v>0</v>
      </c>
      <c r="B3" s="95" t="s">
        <v>1</v>
      </c>
      <c r="C3" s="95" t="s">
        <v>2</v>
      </c>
      <c r="D3" s="79" t="s">
        <v>21</v>
      </c>
      <c r="E3" s="91" t="s">
        <v>3</v>
      </c>
      <c r="F3" s="92"/>
      <c r="G3" s="92"/>
      <c r="H3" s="92"/>
      <c r="I3" s="92"/>
      <c r="J3" s="92"/>
      <c r="K3" s="92"/>
      <c r="L3" s="92"/>
      <c r="M3" s="92"/>
      <c r="N3" s="92"/>
      <c r="O3" s="92"/>
      <c r="P3" s="93"/>
      <c r="Q3" s="94" t="s">
        <v>34</v>
      </c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</row>
    <row r="4" spans="1:28" ht="44.25" customHeight="1" x14ac:dyDescent="0.2">
      <c r="A4" s="95"/>
      <c r="B4" s="95"/>
      <c r="C4" s="95"/>
      <c r="D4" s="81"/>
      <c r="E4" s="16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12</v>
      </c>
      <c r="K4" s="16" t="s">
        <v>13</v>
      </c>
      <c r="L4" s="16" t="s">
        <v>14</v>
      </c>
      <c r="M4" s="16" t="s">
        <v>15</v>
      </c>
      <c r="N4" s="16" t="s">
        <v>16</v>
      </c>
      <c r="O4" s="16" t="s">
        <v>17</v>
      </c>
      <c r="P4" s="16" t="s">
        <v>18</v>
      </c>
      <c r="Q4" s="16" t="s">
        <v>7</v>
      </c>
      <c r="R4" s="16" t="s">
        <v>8</v>
      </c>
      <c r="S4" s="16" t="s">
        <v>9</v>
      </c>
      <c r="T4" s="16" t="s">
        <v>10</v>
      </c>
      <c r="U4" s="16" t="s">
        <v>11</v>
      </c>
      <c r="V4" s="16" t="s">
        <v>12</v>
      </c>
      <c r="W4" s="16" t="s">
        <v>13</v>
      </c>
      <c r="X4" s="16" t="s">
        <v>14</v>
      </c>
      <c r="Y4" s="16" t="s">
        <v>15</v>
      </c>
      <c r="Z4" s="16" t="s">
        <v>16</v>
      </c>
      <c r="AA4" s="16" t="s">
        <v>17</v>
      </c>
      <c r="AB4" s="16" t="s">
        <v>18</v>
      </c>
    </row>
    <row r="5" spans="1:28" ht="15" customHeight="1" x14ac:dyDescent="0.2">
      <c r="A5" s="4"/>
      <c r="B5" s="4" t="s">
        <v>4</v>
      </c>
      <c r="C5" s="16"/>
      <c r="D5" s="79" t="s">
        <v>22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x14ac:dyDescent="0.2">
      <c r="A6" s="16">
        <v>1</v>
      </c>
      <c r="B6" s="4" t="s">
        <v>5</v>
      </c>
      <c r="C6" s="16" t="s">
        <v>19</v>
      </c>
      <c r="D6" s="80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x14ac:dyDescent="0.2">
      <c r="A7" s="16">
        <v>2</v>
      </c>
      <c r="B7" s="4" t="s">
        <v>6</v>
      </c>
      <c r="C7" s="16" t="s">
        <v>19</v>
      </c>
      <c r="D7" s="81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1:28" s="9" customFormat="1" ht="14.25" x14ac:dyDescent="0.2">
      <c r="A8" s="7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s="9" customFormat="1" ht="11.25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28" s="9" customFormat="1" ht="18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28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28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28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28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28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28" x14ac:dyDescent="0.2">
      <c r="A16" s="3"/>
    </row>
    <row r="17" spans="1:1" x14ac:dyDescent="0.2">
      <c r="A17" s="3"/>
    </row>
    <row r="18" spans="1:1" x14ac:dyDescent="0.2">
      <c r="A18" s="3"/>
    </row>
    <row r="19" spans="1:1" x14ac:dyDescent="0.2">
      <c r="A19" s="3"/>
    </row>
    <row r="20" spans="1:1" x14ac:dyDescent="0.2">
      <c r="A20" s="3"/>
    </row>
    <row r="21" spans="1:1" x14ac:dyDescent="0.2">
      <c r="A21" s="3"/>
    </row>
    <row r="22" spans="1:1" x14ac:dyDescent="0.2">
      <c r="A22" s="3"/>
    </row>
    <row r="23" spans="1:1" x14ac:dyDescent="0.2">
      <c r="A23" s="3"/>
    </row>
    <row r="24" spans="1:1" x14ac:dyDescent="0.2">
      <c r="A24" s="3"/>
    </row>
    <row r="25" spans="1:1" x14ac:dyDescent="0.2">
      <c r="A25" s="3"/>
    </row>
    <row r="26" spans="1:1" x14ac:dyDescent="0.2">
      <c r="A26" s="3"/>
    </row>
    <row r="27" spans="1:1" x14ac:dyDescent="0.2">
      <c r="A27" s="3"/>
    </row>
    <row r="28" spans="1:1" x14ac:dyDescent="0.2">
      <c r="A28" s="3"/>
    </row>
    <row r="29" spans="1:1" x14ac:dyDescent="0.2">
      <c r="A29" s="3"/>
    </row>
    <row r="30" spans="1:1" x14ac:dyDescent="0.2">
      <c r="A30" s="3"/>
    </row>
    <row r="31" spans="1:1" x14ac:dyDescent="0.2">
      <c r="A31" s="3"/>
    </row>
    <row r="32" spans="1:1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</sheetData>
  <customSheetViews>
    <customSheetView guid="{BCA80338-E5C7-418F-B58E-9ADEE41B3E40}">
      <selection activeCell="A5" sqref="A5:I25"/>
      <pageMargins left="0.7" right="0.7" top="0.75" bottom="0.75" header="0.3" footer="0.3"/>
    </customSheetView>
    <customSheetView guid="{D0488D65-A5DB-49B4-AA08-46AE815345DA}">
      <selection activeCell="E6" sqref="E6"/>
      <pageMargins left="0.7" right="0.7" top="0.75" bottom="0.75" header="0.3" footer="0.3"/>
    </customSheetView>
  </customSheetViews>
  <mergeCells count="8">
    <mergeCell ref="A1:AB1"/>
    <mergeCell ref="E3:P3"/>
    <mergeCell ref="Q3:AB3"/>
    <mergeCell ref="D3:D4"/>
    <mergeCell ref="D5:D7"/>
    <mergeCell ref="A3:A4"/>
    <mergeCell ref="B3:B4"/>
    <mergeCell ref="C3:C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"/>
  <sheetViews>
    <sheetView zoomScale="110" zoomScaleNormal="110" workbookViewId="0">
      <pane xSplit="3" ySplit="4" topLeftCell="Q5" activePane="bottomRight" state="frozen"/>
      <selection activeCell="D15" sqref="D15"/>
      <selection pane="topRight" activeCell="D15" sqref="D15"/>
      <selection pane="bottomLeft" activeCell="D15" sqref="D15"/>
      <selection pane="bottomRight" activeCell="U28" sqref="U28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8" width="10.42578125" style="1" customWidth="1"/>
    <col min="29" max="16384" width="9.140625" style="1"/>
  </cols>
  <sheetData>
    <row r="1" spans="1:28" x14ac:dyDescent="0.2">
      <c r="A1" s="82" t="s">
        <v>33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</row>
    <row r="3" spans="1:28" ht="45" customHeight="1" x14ac:dyDescent="0.2">
      <c r="A3" s="94" t="s">
        <v>0</v>
      </c>
      <c r="B3" s="95" t="s">
        <v>1</v>
      </c>
      <c r="C3" s="95" t="s">
        <v>2</v>
      </c>
      <c r="D3" s="79" t="s">
        <v>21</v>
      </c>
      <c r="E3" s="91" t="s">
        <v>3</v>
      </c>
      <c r="F3" s="92"/>
      <c r="G3" s="92"/>
      <c r="H3" s="92"/>
      <c r="I3" s="92"/>
      <c r="J3" s="92"/>
      <c r="K3" s="92"/>
      <c r="L3" s="92"/>
      <c r="M3" s="92"/>
      <c r="N3" s="92"/>
      <c r="O3" s="92"/>
      <c r="P3" s="93"/>
      <c r="Q3" s="94" t="s">
        <v>32</v>
      </c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</row>
    <row r="4" spans="1:28" ht="44.25" customHeight="1" x14ac:dyDescent="0.2">
      <c r="A4" s="95"/>
      <c r="B4" s="95"/>
      <c r="C4" s="95"/>
      <c r="D4" s="81"/>
      <c r="E4" s="16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12</v>
      </c>
      <c r="K4" s="16" t="s">
        <v>13</v>
      </c>
      <c r="L4" s="16" t="s">
        <v>14</v>
      </c>
      <c r="M4" s="16" t="s">
        <v>15</v>
      </c>
      <c r="N4" s="16" t="s">
        <v>16</v>
      </c>
      <c r="O4" s="16" t="s">
        <v>17</v>
      </c>
      <c r="P4" s="16" t="s">
        <v>18</v>
      </c>
      <c r="Q4" s="16" t="s">
        <v>7</v>
      </c>
      <c r="R4" s="16" t="s">
        <v>8</v>
      </c>
      <c r="S4" s="16" t="s">
        <v>9</v>
      </c>
      <c r="T4" s="16" t="s">
        <v>10</v>
      </c>
      <c r="U4" s="16" t="s">
        <v>11</v>
      </c>
      <c r="V4" s="16" t="s">
        <v>12</v>
      </c>
      <c r="W4" s="16" t="s">
        <v>13</v>
      </c>
      <c r="X4" s="16" t="s">
        <v>14</v>
      </c>
      <c r="Y4" s="16" t="s">
        <v>15</v>
      </c>
      <c r="Z4" s="16" t="s">
        <v>16</v>
      </c>
      <c r="AA4" s="16" t="s">
        <v>17</v>
      </c>
      <c r="AB4" s="16" t="s">
        <v>18</v>
      </c>
    </row>
    <row r="5" spans="1:28" ht="15" customHeight="1" x14ac:dyDescent="0.2">
      <c r="A5" s="4"/>
      <c r="B5" s="4" t="s">
        <v>4</v>
      </c>
      <c r="C5" s="16"/>
      <c r="D5" s="79" t="s">
        <v>22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x14ac:dyDescent="0.2">
      <c r="A6" s="16">
        <v>1</v>
      </c>
      <c r="B6" s="4" t="s">
        <v>5</v>
      </c>
      <c r="C6" s="16" t="s">
        <v>19</v>
      </c>
      <c r="D6" s="80"/>
      <c r="E6" s="5">
        <v>1426.0282745617076</v>
      </c>
      <c r="F6" s="5">
        <v>1426.0282745617076</v>
      </c>
      <c r="G6" s="5">
        <v>1426.0282745617076</v>
      </c>
      <c r="H6" s="5">
        <v>1390.535896732506</v>
      </c>
      <c r="I6" s="5">
        <v>1390.535896732506</v>
      </c>
      <c r="J6" s="5">
        <v>1426.0282745617076</v>
      </c>
      <c r="K6" s="5">
        <v>1607.2291722345653</v>
      </c>
      <c r="L6" s="5">
        <v>1607.2291722345653</v>
      </c>
      <c r="M6" s="5">
        <v>1607.2291722345653</v>
      </c>
      <c r="N6" s="5">
        <v>1567.2268903326888</v>
      </c>
      <c r="O6" s="5">
        <v>1567.2268903326888</v>
      </c>
      <c r="P6" s="5">
        <v>1607.2291722345653</v>
      </c>
      <c r="Q6" s="5">
        <v>2401.5611121991806</v>
      </c>
      <c r="R6" s="5">
        <v>2134.9383833698507</v>
      </c>
      <c r="S6" s="5">
        <v>3530.2127770317484</v>
      </c>
      <c r="T6" s="17">
        <v>4189.9991556153354</v>
      </c>
      <c r="U6" s="5">
        <v>1888.0262800101268</v>
      </c>
      <c r="V6" s="5">
        <v>1888.0262800101268</v>
      </c>
      <c r="W6" s="5">
        <v>1943.5793930542179</v>
      </c>
      <c r="X6" s="5">
        <v>1943.5793930542179</v>
      </c>
      <c r="Y6" s="5">
        <v>1943.5793930542179</v>
      </c>
      <c r="Z6" s="5">
        <v>7305.477914794611</v>
      </c>
      <c r="AA6" s="5">
        <v>3609.1048908918815</v>
      </c>
      <c r="AB6" s="5">
        <v>3249.1223965136483</v>
      </c>
    </row>
    <row r="7" spans="1:28" x14ac:dyDescent="0.2">
      <c r="A7" s="16">
        <v>2</v>
      </c>
      <c r="B7" s="4" t="s">
        <v>6</v>
      </c>
      <c r="C7" s="16" t="s">
        <v>19</v>
      </c>
      <c r="D7" s="81"/>
      <c r="E7" s="5">
        <f>E6*0.93357</f>
        <v>1331.2972162825733</v>
      </c>
      <c r="F7" s="5">
        <f t="shared" ref="F7:P7" si="0">F6*0.93357</f>
        <v>1331.2972162825733</v>
      </c>
      <c r="G7" s="5">
        <f t="shared" si="0"/>
        <v>1331.2972162825733</v>
      </c>
      <c r="H7" s="5">
        <f t="shared" si="0"/>
        <v>1298.1625971125657</v>
      </c>
      <c r="I7" s="5">
        <f t="shared" si="0"/>
        <v>1298.1625971125657</v>
      </c>
      <c r="J7" s="5">
        <f t="shared" si="0"/>
        <v>1331.2972162825733</v>
      </c>
      <c r="K7" s="5">
        <f t="shared" si="0"/>
        <v>1500.4609383230231</v>
      </c>
      <c r="L7" s="5">
        <f t="shared" si="0"/>
        <v>1500.4609383230231</v>
      </c>
      <c r="M7" s="5">
        <f t="shared" si="0"/>
        <v>1500.4609383230231</v>
      </c>
      <c r="N7" s="5">
        <f t="shared" si="0"/>
        <v>1463.1160080078882</v>
      </c>
      <c r="O7" s="5">
        <f t="shared" si="0"/>
        <v>1463.1160080078882</v>
      </c>
      <c r="P7" s="5">
        <f t="shared" si="0"/>
        <v>1500.4609383230231</v>
      </c>
      <c r="Q7" s="5">
        <v>2243.2719441113836</v>
      </c>
      <c r="R7" s="5">
        <v>1994.0918237101407</v>
      </c>
      <c r="S7" s="5">
        <v>3298.0865841418208</v>
      </c>
      <c r="T7" s="17">
        <v>3914.7093678647993</v>
      </c>
      <c r="U7" s="5">
        <v>1763.332848607595</v>
      </c>
      <c r="V7" s="5">
        <v>1763.332848607595</v>
      </c>
      <c r="W7" s="5">
        <v>1815.2516458450632</v>
      </c>
      <c r="X7" s="5">
        <v>1815.2516458450632</v>
      </c>
      <c r="Y7" s="5">
        <v>1815.2516458450632</v>
      </c>
      <c r="Z7" s="5">
        <v>6826.3717596211309</v>
      </c>
      <c r="AA7" s="5">
        <v>3371.8175316746556</v>
      </c>
      <c r="AB7" s="5">
        <v>3035.385293937989</v>
      </c>
    </row>
    <row r="8" spans="1:28" s="9" customFormat="1" ht="14.25" x14ac:dyDescent="0.2">
      <c r="A8" s="7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s="9" customFormat="1" ht="11.25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28" s="9" customFormat="1" ht="18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28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28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28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28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28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28" x14ac:dyDescent="0.2">
      <c r="A16" s="3"/>
    </row>
    <row r="17" spans="1:1" x14ac:dyDescent="0.2">
      <c r="A17" s="3"/>
    </row>
    <row r="18" spans="1:1" x14ac:dyDescent="0.2">
      <c r="A18" s="3"/>
    </row>
    <row r="19" spans="1:1" x14ac:dyDescent="0.2">
      <c r="A19" s="3"/>
    </row>
    <row r="20" spans="1:1" x14ac:dyDescent="0.2">
      <c r="A20" s="3"/>
    </row>
    <row r="21" spans="1:1" x14ac:dyDescent="0.2">
      <c r="A21" s="3"/>
    </row>
    <row r="22" spans="1:1" x14ac:dyDescent="0.2">
      <c r="A22" s="3"/>
    </row>
    <row r="23" spans="1:1" x14ac:dyDescent="0.2">
      <c r="A23" s="3"/>
    </row>
    <row r="24" spans="1:1" x14ac:dyDescent="0.2">
      <c r="A24" s="3"/>
    </row>
    <row r="25" spans="1:1" x14ac:dyDescent="0.2">
      <c r="A25" s="3"/>
    </row>
    <row r="26" spans="1:1" x14ac:dyDescent="0.2">
      <c r="A26" s="3"/>
    </row>
    <row r="27" spans="1:1" x14ac:dyDescent="0.2">
      <c r="A27" s="3"/>
    </row>
    <row r="28" spans="1:1" x14ac:dyDescent="0.2">
      <c r="A28" s="3"/>
    </row>
    <row r="29" spans="1:1" x14ac:dyDescent="0.2">
      <c r="A29" s="3"/>
    </row>
    <row r="30" spans="1:1" x14ac:dyDescent="0.2">
      <c r="A30" s="3"/>
    </row>
    <row r="31" spans="1:1" x14ac:dyDescent="0.2">
      <c r="A31" s="3"/>
    </row>
    <row r="32" spans="1:1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</sheetData>
  <mergeCells count="8">
    <mergeCell ref="D5:D7"/>
    <mergeCell ref="A1:AB1"/>
    <mergeCell ref="A3:A4"/>
    <mergeCell ref="B3:B4"/>
    <mergeCell ref="C3:C4"/>
    <mergeCell ref="E3:P3"/>
    <mergeCell ref="Q3:AB3"/>
    <mergeCell ref="D3:D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zoomScale="80" zoomScaleNormal="80" workbookViewId="0">
      <pane xSplit="3" ySplit="4" topLeftCell="E5" activePane="bottomRight" state="frozen"/>
      <selection activeCell="D15" sqref="D15"/>
      <selection pane="topRight" activeCell="D15" sqref="D15"/>
      <selection pane="bottomLeft" activeCell="D15" sqref="D15"/>
      <selection pane="bottomRight" activeCell="E6" sqref="E6:P7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8" width="10.42578125" style="1" customWidth="1"/>
    <col min="29" max="16384" width="9.140625" style="1"/>
  </cols>
  <sheetData>
    <row r="1" spans="1:28" ht="15" customHeight="1" x14ac:dyDescent="0.2">
      <c r="A1" s="107" t="s">
        <v>24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</row>
    <row r="3" spans="1:28" ht="45" customHeight="1" x14ac:dyDescent="0.2">
      <c r="A3" s="94" t="s">
        <v>0</v>
      </c>
      <c r="B3" s="95" t="s">
        <v>1</v>
      </c>
      <c r="C3" s="95" t="s">
        <v>2</v>
      </c>
      <c r="D3" s="79" t="s">
        <v>21</v>
      </c>
      <c r="E3" s="91" t="s">
        <v>3</v>
      </c>
      <c r="F3" s="92"/>
      <c r="G3" s="92"/>
      <c r="H3" s="92"/>
      <c r="I3" s="92"/>
      <c r="J3" s="92"/>
      <c r="K3" s="92"/>
      <c r="L3" s="92"/>
      <c r="M3" s="92"/>
      <c r="N3" s="92"/>
      <c r="O3" s="92"/>
      <c r="P3" s="93"/>
      <c r="Q3" s="94" t="s">
        <v>25</v>
      </c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</row>
    <row r="4" spans="1:28" ht="44.25" customHeight="1" x14ac:dyDescent="0.2">
      <c r="A4" s="95"/>
      <c r="B4" s="95"/>
      <c r="C4" s="95"/>
      <c r="D4" s="81"/>
      <c r="E4" s="16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12</v>
      </c>
      <c r="K4" s="16" t="s">
        <v>13</v>
      </c>
      <c r="L4" s="16" t="s">
        <v>14</v>
      </c>
      <c r="M4" s="16" t="s">
        <v>15</v>
      </c>
      <c r="N4" s="16" t="s">
        <v>16</v>
      </c>
      <c r="O4" s="16" t="s">
        <v>17</v>
      </c>
      <c r="P4" s="16" t="s">
        <v>18</v>
      </c>
      <c r="Q4" s="16" t="s">
        <v>7</v>
      </c>
      <c r="R4" s="16" t="s">
        <v>8</v>
      </c>
      <c r="S4" s="16" t="s">
        <v>9</v>
      </c>
      <c r="T4" s="16" t="s">
        <v>10</v>
      </c>
      <c r="U4" s="16" t="s">
        <v>11</v>
      </c>
      <c r="V4" s="16" t="s">
        <v>12</v>
      </c>
      <c r="W4" s="16" t="s">
        <v>13</v>
      </c>
      <c r="X4" s="16" t="s">
        <v>14</v>
      </c>
      <c r="Y4" s="16" t="s">
        <v>15</v>
      </c>
      <c r="Z4" s="16" t="s">
        <v>16</v>
      </c>
      <c r="AA4" s="16" t="s">
        <v>17</v>
      </c>
      <c r="AB4" s="16" t="s">
        <v>18</v>
      </c>
    </row>
    <row r="5" spans="1:28" ht="15" customHeight="1" x14ac:dyDescent="0.2">
      <c r="A5" s="4"/>
      <c r="B5" s="4" t="s">
        <v>4</v>
      </c>
      <c r="C5" s="16"/>
      <c r="D5" s="79" t="s">
        <v>22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x14ac:dyDescent="0.2">
      <c r="A6" s="16">
        <v>1</v>
      </c>
      <c r="B6" s="4" t="s">
        <v>5</v>
      </c>
      <c r="C6" s="16" t="s">
        <v>19</v>
      </c>
      <c r="D6" s="80"/>
      <c r="E6" s="5">
        <v>2306.9669343275355</v>
      </c>
      <c r="F6" s="5">
        <v>2345.2363682359005</v>
      </c>
      <c r="G6" s="5">
        <v>2408.1113377718748</v>
      </c>
      <c r="H6" s="5">
        <v>2524.1723035476944</v>
      </c>
      <c r="I6" s="5">
        <v>6685.1613142477736</v>
      </c>
      <c r="J6" s="5">
        <v>2615.5418648936998</v>
      </c>
      <c r="K6" s="5">
        <v>3038.3883191979107</v>
      </c>
      <c r="L6" s="5">
        <v>2969.5151209717774</v>
      </c>
      <c r="M6" s="5">
        <v>2709.6051110470316</v>
      </c>
      <c r="N6" s="5">
        <v>2722.8822202635552</v>
      </c>
      <c r="O6" s="5">
        <v>2560.3027265109495</v>
      </c>
      <c r="P6" s="5">
        <v>2491.9138062835777</v>
      </c>
      <c r="Q6" s="5">
        <v>2306.9669343275355</v>
      </c>
      <c r="R6" s="5">
        <v>2345.2363682359005</v>
      </c>
      <c r="S6" s="5">
        <v>2408.1113377718748</v>
      </c>
      <c r="T6" s="5">
        <v>2524.1723035476944</v>
      </c>
      <c r="U6" s="5">
        <v>6685.1613142477736</v>
      </c>
      <c r="V6" s="5">
        <v>2615.5418648936998</v>
      </c>
      <c r="W6" s="5">
        <v>3038.3883191979107</v>
      </c>
      <c r="X6" s="5">
        <v>2969.5151209717774</v>
      </c>
      <c r="Y6" s="5">
        <v>2709.6051110470316</v>
      </c>
      <c r="Z6" s="5">
        <v>2722.8822202635552</v>
      </c>
      <c r="AA6" s="5">
        <v>2560.3027265109495</v>
      </c>
      <c r="AB6" s="5">
        <v>2491.9138062835777</v>
      </c>
    </row>
    <row r="7" spans="1:28" x14ac:dyDescent="0.2">
      <c r="A7" s="16">
        <v>2</v>
      </c>
      <c r="B7" s="4" t="s">
        <v>6</v>
      </c>
      <c r="C7" s="16" t="s">
        <v>19</v>
      </c>
      <c r="D7" s="81"/>
      <c r="E7" s="5">
        <v>2154.9401255397524</v>
      </c>
      <c r="F7" s="5">
        <v>2190.7059516223367</v>
      </c>
      <c r="G7" s="5">
        <v>2249.4676053942753</v>
      </c>
      <c r="H7" s="5">
        <v>2357.9357977081254</v>
      </c>
      <c r="I7" s="5">
        <v>6246.7105740633397</v>
      </c>
      <c r="J7" s="5">
        <v>-5.0606306466876639E-4</v>
      </c>
      <c r="K7" s="5">
        <v>-3.3891918764028207E-3</v>
      </c>
      <c r="L7" s="5">
        <v>-3.4171844771568299E-3</v>
      </c>
      <c r="M7" s="5">
        <v>-3.5776560487253944E-4</v>
      </c>
      <c r="N7" s="5">
        <v>2543.6460002463132</v>
      </c>
      <c r="O7" s="5">
        <v>2391.7025481410742</v>
      </c>
      <c r="P7" s="5">
        <v>2327.7876694239044</v>
      </c>
      <c r="Q7" s="5">
        <v>2154.9401255397524</v>
      </c>
      <c r="R7" s="5">
        <v>2190.7059516223367</v>
      </c>
      <c r="S7" s="5">
        <v>2249.4676053942753</v>
      </c>
      <c r="T7" s="5">
        <v>2357.9357977081254</v>
      </c>
      <c r="U7" s="5">
        <v>6246.7105740633397</v>
      </c>
      <c r="V7" s="5">
        <v>-5.0606306466876639E-4</v>
      </c>
      <c r="W7" s="5">
        <v>-3.3891918764028207E-3</v>
      </c>
      <c r="X7" s="5">
        <v>-3.4171844771568299E-3</v>
      </c>
      <c r="Y7" s="5">
        <v>-3.5776560487253944E-4</v>
      </c>
      <c r="Z7" s="5">
        <v>2543.6460002463132</v>
      </c>
      <c r="AA7" s="5">
        <v>2391.7025481410742</v>
      </c>
      <c r="AB7" s="5">
        <v>2327.7876694239044</v>
      </c>
    </row>
    <row r="8" spans="1:28" s="9" customFormat="1" ht="14.25" x14ac:dyDescent="0.2">
      <c r="A8" s="7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s="9" customFormat="1" ht="11.25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28" s="9" customFormat="1" ht="18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28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28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28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28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28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28" x14ac:dyDescent="0.2">
      <c r="A16" s="3"/>
    </row>
    <row r="17" spans="1:1" x14ac:dyDescent="0.2">
      <c r="A17" s="3"/>
    </row>
    <row r="18" spans="1:1" x14ac:dyDescent="0.2">
      <c r="A18" s="3"/>
    </row>
    <row r="19" spans="1:1" x14ac:dyDescent="0.2">
      <c r="A19" s="3"/>
    </row>
    <row r="20" spans="1:1" x14ac:dyDescent="0.2">
      <c r="A20" s="3"/>
    </row>
    <row r="21" spans="1:1" x14ac:dyDescent="0.2">
      <c r="A21" s="3"/>
    </row>
    <row r="22" spans="1:1" x14ac:dyDescent="0.2">
      <c r="A22" s="3"/>
    </row>
    <row r="23" spans="1:1" x14ac:dyDescent="0.2">
      <c r="A23" s="3"/>
    </row>
    <row r="24" spans="1:1" x14ac:dyDescent="0.2">
      <c r="A24" s="3"/>
    </row>
    <row r="25" spans="1:1" x14ac:dyDescent="0.2">
      <c r="A25" s="3"/>
    </row>
    <row r="26" spans="1:1" x14ac:dyDescent="0.2">
      <c r="A26" s="3"/>
    </row>
    <row r="27" spans="1:1" x14ac:dyDescent="0.2">
      <c r="A27" s="3"/>
    </row>
    <row r="28" spans="1:1" x14ac:dyDescent="0.2">
      <c r="A28" s="3"/>
    </row>
    <row r="29" spans="1:1" x14ac:dyDescent="0.2">
      <c r="A29" s="3"/>
    </row>
    <row r="30" spans="1:1" x14ac:dyDescent="0.2">
      <c r="A30" s="3"/>
    </row>
    <row r="31" spans="1:1" x14ac:dyDescent="0.2">
      <c r="A31" s="3"/>
    </row>
    <row r="32" spans="1:1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</sheetData>
  <customSheetViews>
    <customSheetView guid="{BCA80338-E5C7-418F-B58E-9ADEE41B3E40}">
      <selection activeCell="A5" sqref="A5:I25"/>
      <pageMargins left="0.7" right="0.7" top="0.75" bottom="0.75" header="0.3" footer="0.3"/>
    </customSheetView>
    <customSheetView guid="{D0488D65-A5DB-49B4-AA08-46AE815345DA}" scale="85">
      <selection activeCell="E8" sqref="E8"/>
      <pageMargins left="0.7" right="0.7" top="0.75" bottom="0.75" header="0.3" footer="0.3"/>
    </customSheetView>
  </customSheetViews>
  <mergeCells count="8">
    <mergeCell ref="D5:D7"/>
    <mergeCell ref="A3:A4"/>
    <mergeCell ref="B3:B4"/>
    <mergeCell ref="C3:C4"/>
    <mergeCell ref="A1:AB1"/>
    <mergeCell ref="E3:P3"/>
    <mergeCell ref="Q3:AB3"/>
    <mergeCell ref="D3:D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zoomScale="85" zoomScaleNormal="85" workbookViewId="0">
      <pane xSplit="3" ySplit="4" topLeftCell="E5" activePane="bottomRight" state="frozen"/>
      <selection activeCell="E6" sqref="E6:P6"/>
      <selection pane="topRight" activeCell="E6" sqref="E6:P6"/>
      <selection pane="bottomLeft" activeCell="E6" sqref="E6:P6"/>
      <selection pane="bottomRight" activeCell="E6" sqref="E6:P6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8" width="10.42578125" style="1" customWidth="1"/>
    <col min="29" max="16384" width="9.140625" style="1"/>
  </cols>
  <sheetData>
    <row r="1" spans="1:28" ht="15" customHeight="1" x14ac:dyDescent="0.2">
      <c r="A1" s="82" t="s">
        <v>29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</row>
    <row r="3" spans="1:28" ht="45" customHeight="1" x14ac:dyDescent="0.2">
      <c r="A3" s="94" t="s">
        <v>0</v>
      </c>
      <c r="B3" s="95" t="s">
        <v>1</v>
      </c>
      <c r="C3" s="95" t="s">
        <v>2</v>
      </c>
      <c r="D3" s="79" t="s">
        <v>21</v>
      </c>
      <c r="E3" s="91" t="s">
        <v>3</v>
      </c>
      <c r="F3" s="92"/>
      <c r="G3" s="92"/>
      <c r="H3" s="92"/>
      <c r="I3" s="92"/>
      <c r="J3" s="92"/>
      <c r="K3" s="92"/>
      <c r="L3" s="92"/>
      <c r="M3" s="92"/>
      <c r="N3" s="92"/>
      <c r="O3" s="92"/>
      <c r="P3" s="93"/>
      <c r="Q3" s="94" t="s">
        <v>26</v>
      </c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</row>
    <row r="4" spans="1:28" ht="44.25" customHeight="1" x14ac:dyDescent="0.2">
      <c r="A4" s="95"/>
      <c r="B4" s="95"/>
      <c r="C4" s="95"/>
      <c r="D4" s="81"/>
      <c r="E4" s="16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12</v>
      </c>
      <c r="K4" s="16" t="s">
        <v>13</v>
      </c>
      <c r="L4" s="16" t="s">
        <v>14</v>
      </c>
      <c r="M4" s="16" t="s">
        <v>15</v>
      </c>
      <c r="N4" s="16" t="s">
        <v>16</v>
      </c>
      <c r="O4" s="16" t="s">
        <v>17</v>
      </c>
      <c r="P4" s="16" t="s">
        <v>18</v>
      </c>
      <c r="Q4" s="16" t="s">
        <v>7</v>
      </c>
      <c r="R4" s="16" t="s">
        <v>8</v>
      </c>
      <c r="S4" s="16" t="s">
        <v>9</v>
      </c>
      <c r="T4" s="16" t="s">
        <v>10</v>
      </c>
      <c r="U4" s="16" t="s">
        <v>11</v>
      </c>
      <c r="V4" s="16" t="s">
        <v>12</v>
      </c>
      <c r="W4" s="16" t="s">
        <v>13</v>
      </c>
      <c r="X4" s="16" t="s">
        <v>14</v>
      </c>
      <c r="Y4" s="16" t="s">
        <v>15</v>
      </c>
      <c r="Z4" s="16" t="s">
        <v>16</v>
      </c>
      <c r="AA4" s="16" t="s">
        <v>17</v>
      </c>
      <c r="AB4" s="16" t="s">
        <v>18</v>
      </c>
    </row>
    <row r="5" spans="1:28" ht="15" customHeight="1" x14ac:dyDescent="0.2">
      <c r="A5" s="4"/>
      <c r="B5" s="4" t="s">
        <v>4</v>
      </c>
      <c r="C5" s="16"/>
      <c r="D5" s="79" t="s">
        <v>22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x14ac:dyDescent="0.2">
      <c r="A6" s="16">
        <v>1</v>
      </c>
      <c r="B6" s="4" t="s">
        <v>5</v>
      </c>
      <c r="C6" s="16" t="s">
        <v>19</v>
      </c>
      <c r="D6" s="80"/>
      <c r="E6" s="5">
        <v>1230.0923295948512</v>
      </c>
      <c r="F6" s="5">
        <v>1230.0923295948512</v>
      </c>
      <c r="G6" s="5">
        <v>1230.0923295948512</v>
      </c>
      <c r="H6" s="5">
        <v>1230.0923295948512</v>
      </c>
      <c r="I6" s="5">
        <v>1230.0923295948512</v>
      </c>
      <c r="J6" s="5">
        <v>1230.0923295948512</v>
      </c>
      <c r="K6" s="5">
        <v>1230.0923295948512</v>
      </c>
      <c r="L6" s="5">
        <v>1230.0923295948512</v>
      </c>
      <c r="M6" s="5">
        <v>1230.0923295948512</v>
      </c>
      <c r="N6" s="5">
        <v>1230.0923295948512</v>
      </c>
      <c r="O6" s="5">
        <v>1230.0923295948512</v>
      </c>
      <c r="P6" s="5">
        <v>1230.0923295948512</v>
      </c>
      <c r="Q6" s="5">
        <v>1525.7852952243259</v>
      </c>
      <c r="R6" s="5">
        <v>1537.9195958036341</v>
      </c>
      <c r="S6" s="5">
        <v>1516.070337545209</v>
      </c>
      <c r="T6" s="5">
        <v>1505.0438702220024</v>
      </c>
      <c r="U6" s="5">
        <v>2072.3486412966004</v>
      </c>
      <c r="V6" s="5">
        <v>2079.8090678211265</v>
      </c>
      <c r="W6" s="5">
        <v>2236.812371965651</v>
      </c>
      <c r="X6" s="5">
        <v>2008.2723134222249</v>
      </c>
      <c r="Y6" s="5">
        <v>1914.7820496597735</v>
      </c>
      <c r="Z6" s="5">
        <v>1573.2212044205221</v>
      </c>
      <c r="AA6" s="5">
        <v>1504.127014387647</v>
      </c>
      <c r="AB6" s="5">
        <v>1601.0691677463556</v>
      </c>
    </row>
    <row r="7" spans="1:28" x14ac:dyDescent="0.2">
      <c r="A7" s="16">
        <v>2</v>
      </c>
      <c r="B7" s="4" t="s">
        <v>6</v>
      </c>
      <c r="C7" s="16" t="s">
        <v>19</v>
      </c>
      <c r="D7" s="81"/>
      <c r="E7" s="5">
        <f>E6*0.93357</f>
        <v>1148.3772961398652</v>
      </c>
      <c r="F7" s="5">
        <f t="shared" ref="F7:P7" si="0">F6*0.93357</f>
        <v>1148.3772961398652</v>
      </c>
      <c r="G7" s="5">
        <f t="shared" si="0"/>
        <v>1148.3772961398652</v>
      </c>
      <c r="H7" s="5">
        <f t="shared" si="0"/>
        <v>1148.3772961398652</v>
      </c>
      <c r="I7" s="5">
        <f t="shared" si="0"/>
        <v>1148.3772961398652</v>
      </c>
      <c r="J7" s="5">
        <f t="shared" si="0"/>
        <v>1148.3772961398652</v>
      </c>
      <c r="K7" s="5">
        <f t="shared" si="0"/>
        <v>1148.3772961398652</v>
      </c>
      <c r="L7" s="5">
        <f t="shared" si="0"/>
        <v>1148.3772961398652</v>
      </c>
      <c r="M7" s="5">
        <f t="shared" si="0"/>
        <v>1148.3772961398652</v>
      </c>
      <c r="N7" s="5">
        <f t="shared" si="0"/>
        <v>1148.3772961398652</v>
      </c>
      <c r="O7" s="5">
        <f t="shared" si="0"/>
        <v>1148.3772961398652</v>
      </c>
      <c r="P7" s="5">
        <f t="shared" si="0"/>
        <v>1148.3772961398652</v>
      </c>
      <c r="Q7" s="5">
        <v>1424.8297432003044</v>
      </c>
      <c r="R7" s="5">
        <v>1436.1702110314336</v>
      </c>
      <c r="S7" s="5">
        <v>1415.7503435001952</v>
      </c>
      <c r="T7" s="5">
        <v>1405.4452338523386</v>
      </c>
      <c r="U7" s="5">
        <v>1935.6366086884116</v>
      </c>
      <c r="V7" s="5">
        <v>1942.6089699262861</v>
      </c>
      <c r="W7" s="5">
        <v>2089.3410298744402</v>
      </c>
      <c r="X7" s="5">
        <v>1875.7521901142288</v>
      </c>
      <c r="Y7" s="5">
        <v>1788.378111831564</v>
      </c>
      <c r="Z7" s="5">
        <v>1469.1623686173102</v>
      </c>
      <c r="AA7" s="5">
        <v>1404.5883592407915</v>
      </c>
      <c r="AB7" s="5">
        <v>1495.1885025666872</v>
      </c>
    </row>
    <row r="8" spans="1:28" s="9" customFormat="1" ht="14.25" x14ac:dyDescent="0.2">
      <c r="A8" s="7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s="9" customFormat="1" ht="11.25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28" s="9" customFormat="1" ht="18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28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28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28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28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28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28" x14ac:dyDescent="0.2">
      <c r="A16" s="3"/>
    </row>
    <row r="17" spans="1:1" x14ac:dyDescent="0.2">
      <c r="A17" s="3"/>
    </row>
    <row r="18" spans="1:1" x14ac:dyDescent="0.2">
      <c r="A18" s="3"/>
    </row>
    <row r="19" spans="1:1" x14ac:dyDescent="0.2">
      <c r="A19" s="3"/>
    </row>
    <row r="20" spans="1:1" x14ac:dyDescent="0.2">
      <c r="A20" s="3"/>
    </row>
    <row r="21" spans="1:1" x14ac:dyDescent="0.2">
      <c r="A21" s="3"/>
    </row>
    <row r="22" spans="1:1" x14ac:dyDescent="0.2">
      <c r="A22" s="3"/>
    </row>
    <row r="23" spans="1:1" x14ac:dyDescent="0.2">
      <c r="A23" s="3"/>
    </row>
    <row r="24" spans="1:1" x14ac:dyDescent="0.2">
      <c r="A24" s="3"/>
    </row>
    <row r="25" spans="1:1" x14ac:dyDescent="0.2">
      <c r="A25" s="3"/>
    </row>
    <row r="26" spans="1:1" x14ac:dyDescent="0.2">
      <c r="A26" s="3"/>
    </row>
    <row r="27" spans="1:1" x14ac:dyDescent="0.2">
      <c r="A27" s="3"/>
    </row>
    <row r="28" spans="1:1" x14ac:dyDescent="0.2">
      <c r="A28" s="3"/>
    </row>
    <row r="29" spans="1:1" x14ac:dyDescent="0.2">
      <c r="A29" s="3"/>
    </row>
    <row r="30" spans="1:1" x14ac:dyDescent="0.2">
      <c r="A30" s="3"/>
    </row>
    <row r="31" spans="1:1" x14ac:dyDescent="0.2">
      <c r="A31" s="3"/>
    </row>
    <row r="32" spans="1:1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</sheetData>
  <customSheetViews>
    <customSheetView guid="{BCA80338-E5C7-418F-B58E-9ADEE41B3E40}">
      <selection activeCell="A5" sqref="A5:I25"/>
      <pageMargins left="0.7" right="0.7" top="0.75" bottom="0.75" header="0.3" footer="0.3"/>
    </customSheetView>
    <customSheetView guid="{D0488D65-A5DB-49B4-AA08-46AE815345DA}">
      <selection activeCell="D10" sqref="D10:E22"/>
      <pageMargins left="0.7" right="0.7" top="0.75" bottom="0.75" header="0.3" footer="0.3"/>
    </customSheetView>
  </customSheetViews>
  <mergeCells count="8">
    <mergeCell ref="D5:D7"/>
    <mergeCell ref="A3:A4"/>
    <mergeCell ref="B3:B4"/>
    <mergeCell ref="C3:C4"/>
    <mergeCell ref="A1:AB1"/>
    <mergeCell ref="E3:P3"/>
    <mergeCell ref="Q3:AB3"/>
    <mergeCell ref="D3:D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zoomScale="85" zoomScaleNormal="85" workbookViewId="0">
      <pane xSplit="3" ySplit="4" topLeftCell="E5" activePane="bottomRight" state="frozen"/>
      <selection activeCell="E6" sqref="E6:P6"/>
      <selection pane="topRight" activeCell="E6" sqref="E6:P6"/>
      <selection pane="bottomLeft" activeCell="E6" sqref="E6:P6"/>
      <selection pane="bottomRight" activeCell="E6" sqref="E6:P6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8" width="10.42578125" style="1" customWidth="1"/>
    <col min="29" max="16384" width="9.140625" style="1"/>
  </cols>
  <sheetData>
    <row r="1" spans="1:28" ht="15" customHeight="1" x14ac:dyDescent="0.2">
      <c r="A1" s="82" t="s">
        <v>29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</row>
    <row r="3" spans="1:28" ht="45" customHeight="1" x14ac:dyDescent="0.2">
      <c r="A3" s="94" t="s">
        <v>0</v>
      </c>
      <c r="B3" s="95" t="s">
        <v>1</v>
      </c>
      <c r="C3" s="95" t="s">
        <v>2</v>
      </c>
      <c r="D3" s="79" t="s">
        <v>21</v>
      </c>
      <c r="E3" s="91" t="s">
        <v>3</v>
      </c>
      <c r="F3" s="92"/>
      <c r="G3" s="92"/>
      <c r="H3" s="92"/>
      <c r="I3" s="92"/>
      <c r="J3" s="92"/>
      <c r="K3" s="92"/>
      <c r="L3" s="92"/>
      <c r="M3" s="92"/>
      <c r="N3" s="92"/>
      <c r="O3" s="92"/>
      <c r="P3" s="93"/>
      <c r="Q3" s="94" t="s">
        <v>26</v>
      </c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</row>
    <row r="4" spans="1:28" ht="44.25" customHeight="1" x14ac:dyDescent="0.2">
      <c r="A4" s="95"/>
      <c r="B4" s="95"/>
      <c r="C4" s="95"/>
      <c r="D4" s="81"/>
      <c r="E4" s="19" t="s">
        <v>7</v>
      </c>
      <c r="F4" s="19" t="s">
        <v>8</v>
      </c>
      <c r="G4" s="19" t="s">
        <v>9</v>
      </c>
      <c r="H4" s="19" t="s">
        <v>10</v>
      </c>
      <c r="I4" s="19" t="s">
        <v>11</v>
      </c>
      <c r="J4" s="19" t="s">
        <v>12</v>
      </c>
      <c r="K4" s="19" t="s">
        <v>13</v>
      </c>
      <c r="L4" s="19" t="s">
        <v>14</v>
      </c>
      <c r="M4" s="19" t="s">
        <v>15</v>
      </c>
      <c r="N4" s="19" t="s">
        <v>16</v>
      </c>
      <c r="O4" s="19" t="s">
        <v>17</v>
      </c>
      <c r="P4" s="19" t="s">
        <v>18</v>
      </c>
      <c r="Q4" s="19" t="s">
        <v>7</v>
      </c>
      <c r="R4" s="19" t="s">
        <v>8</v>
      </c>
      <c r="S4" s="19" t="s">
        <v>9</v>
      </c>
      <c r="T4" s="19" t="s">
        <v>10</v>
      </c>
      <c r="U4" s="19" t="s">
        <v>11</v>
      </c>
      <c r="V4" s="19" t="s">
        <v>12</v>
      </c>
      <c r="W4" s="19" t="s">
        <v>13</v>
      </c>
      <c r="X4" s="19" t="s">
        <v>14</v>
      </c>
      <c r="Y4" s="19" t="s">
        <v>15</v>
      </c>
      <c r="Z4" s="19" t="s">
        <v>16</v>
      </c>
      <c r="AA4" s="19" t="s">
        <v>17</v>
      </c>
      <c r="AB4" s="19" t="s">
        <v>18</v>
      </c>
    </row>
    <row r="5" spans="1:28" ht="15" customHeight="1" x14ac:dyDescent="0.2">
      <c r="A5" s="4"/>
      <c r="B5" s="4" t="s">
        <v>4</v>
      </c>
      <c r="C5" s="19"/>
      <c r="D5" s="79" t="s">
        <v>22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x14ac:dyDescent="0.2">
      <c r="A6" s="19">
        <v>1</v>
      </c>
      <c r="B6" s="4" t="s">
        <v>5</v>
      </c>
      <c r="C6" s="19" t="s">
        <v>19</v>
      </c>
      <c r="D6" s="80"/>
      <c r="E6" s="5">
        <v>1384.629639754698</v>
      </c>
      <c r="F6" s="5">
        <v>1384.629639754698</v>
      </c>
      <c r="G6" s="5">
        <v>1384.629639754698</v>
      </c>
      <c r="H6" s="5">
        <v>1384.629639754698</v>
      </c>
      <c r="I6" s="5">
        <v>1384.629639754698</v>
      </c>
      <c r="J6" s="5">
        <v>1384.629639754698</v>
      </c>
      <c r="K6" s="5">
        <v>1384.629639754698</v>
      </c>
      <c r="L6" s="5">
        <v>1384.629639754698</v>
      </c>
      <c r="M6" s="5">
        <v>1384.629639754698</v>
      </c>
      <c r="N6" s="5">
        <v>1384.629639754698</v>
      </c>
      <c r="O6" s="5">
        <v>1384.629639754698</v>
      </c>
      <c r="P6" s="5">
        <v>1384.629639754698</v>
      </c>
      <c r="Q6" s="5">
        <v>1525.7852952243259</v>
      </c>
      <c r="R6" s="5">
        <v>1537.9195958036341</v>
      </c>
      <c r="S6" s="5">
        <v>1516.070337545209</v>
      </c>
      <c r="T6" s="5">
        <v>1505.0438702220024</v>
      </c>
      <c r="U6" s="5">
        <v>2072.3486412966004</v>
      </c>
      <c r="V6" s="5">
        <v>2079.8090678211265</v>
      </c>
      <c r="W6" s="5">
        <v>2236.812371965651</v>
      </c>
      <c r="X6" s="5">
        <v>2008.2723134222249</v>
      </c>
      <c r="Y6" s="5">
        <v>1914.7820496597735</v>
      </c>
      <c r="Z6" s="5">
        <v>1573.2212044205221</v>
      </c>
      <c r="AA6" s="5">
        <v>1504.127014387647</v>
      </c>
      <c r="AB6" s="5">
        <v>1601.0691677463556</v>
      </c>
    </row>
    <row r="7" spans="1:28" x14ac:dyDescent="0.2">
      <c r="A7" s="19">
        <v>2</v>
      </c>
      <c r="B7" s="4" t="s">
        <v>6</v>
      </c>
      <c r="C7" s="19" t="s">
        <v>19</v>
      </c>
      <c r="D7" s="81"/>
      <c r="E7" s="5">
        <f>E6*0.93357</f>
        <v>1292.6486927857934</v>
      </c>
      <c r="F7" s="5">
        <f t="shared" ref="F7:P7" si="0">F6*0.93357</f>
        <v>1292.6486927857934</v>
      </c>
      <c r="G7" s="5">
        <f t="shared" si="0"/>
        <v>1292.6486927857934</v>
      </c>
      <c r="H7" s="5">
        <f t="shared" si="0"/>
        <v>1292.6486927857934</v>
      </c>
      <c r="I7" s="5">
        <f t="shared" si="0"/>
        <v>1292.6486927857934</v>
      </c>
      <c r="J7" s="5">
        <f t="shared" si="0"/>
        <v>1292.6486927857934</v>
      </c>
      <c r="K7" s="5">
        <f t="shared" si="0"/>
        <v>1292.6486927857934</v>
      </c>
      <c r="L7" s="5">
        <f t="shared" si="0"/>
        <v>1292.6486927857934</v>
      </c>
      <c r="M7" s="5">
        <f t="shared" si="0"/>
        <v>1292.6486927857934</v>
      </c>
      <c r="N7" s="5">
        <f t="shared" si="0"/>
        <v>1292.6486927857934</v>
      </c>
      <c r="O7" s="5">
        <f t="shared" si="0"/>
        <v>1292.6486927857934</v>
      </c>
      <c r="P7" s="5">
        <f t="shared" si="0"/>
        <v>1292.6486927857934</v>
      </c>
      <c r="Q7" s="5">
        <v>1424.8297432003044</v>
      </c>
      <c r="R7" s="5">
        <v>1436.1702110314336</v>
      </c>
      <c r="S7" s="5">
        <v>1415.7503435001952</v>
      </c>
      <c r="T7" s="5">
        <v>1405.4452338523386</v>
      </c>
      <c r="U7" s="5">
        <v>1935.6366086884116</v>
      </c>
      <c r="V7" s="5">
        <v>1942.6089699262861</v>
      </c>
      <c r="W7" s="5">
        <v>2089.3410298744402</v>
      </c>
      <c r="X7" s="5">
        <v>1875.7521901142288</v>
      </c>
      <c r="Y7" s="5">
        <v>1788.378111831564</v>
      </c>
      <c r="Z7" s="5">
        <v>1469.1623686173102</v>
      </c>
      <c r="AA7" s="5">
        <v>1404.5883592407915</v>
      </c>
      <c r="AB7" s="5">
        <v>1495.1885025666872</v>
      </c>
    </row>
    <row r="8" spans="1:28" s="9" customFormat="1" ht="14.25" x14ac:dyDescent="0.2">
      <c r="A8" s="7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s="9" customFormat="1" ht="11.25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28" s="9" customFormat="1" ht="18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28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28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28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28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28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28" x14ac:dyDescent="0.2">
      <c r="A16" s="3"/>
    </row>
    <row r="17" spans="1:1" x14ac:dyDescent="0.2">
      <c r="A17" s="3"/>
    </row>
    <row r="18" spans="1:1" x14ac:dyDescent="0.2">
      <c r="A18" s="3"/>
    </row>
    <row r="19" spans="1:1" x14ac:dyDescent="0.2">
      <c r="A19" s="3"/>
    </row>
    <row r="20" spans="1:1" x14ac:dyDescent="0.2">
      <c r="A20" s="3"/>
    </row>
    <row r="21" spans="1:1" x14ac:dyDescent="0.2">
      <c r="A21" s="3"/>
    </row>
    <row r="22" spans="1:1" x14ac:dyDescent="0.2">
      <c r="A22" s="3"/>
    </row>
    <row r="23" spans="1:1" x14ac:dyDescent="0.2">
      <c r="A23" s="3"/>
    </row>
    <row r="24" spans="1:1" x14ac:dyDescent="0.2">
      <c r="A24" s="3"/>
    </row>
    <row r="25" spans="1:1" x14ac:dyDescent="0.2">
      <c r="A25" s="3"/>
    </row>
    <row r="26" spans="1:1" x14ac:dyDescent="0.2">
      <c r="A26" s="3"/>
    </row>
    <row r="27" spans="1:1" x14ac:dyDescent="0.2">
      <c r="A27" s="3"/>
    </row>
    <row r="28" spans="1:1" x14ac:dyDescent="0.2">
      <c r="A28" s="3"/>
    </row>
    <row r="29" spans="1:1" x14ac:dyDescent="0.2">
      <c r="A29" s="3"/>
    </row>
    <row r="30" spans="1:1" x14ac:dyDescent="0.2">
      <c r="A30" s="3"/>
    </row>
    <row r="31" spans="1:1" x14ac:dyDescent="0.2">
      <c r="A31" s="3"/>
    </row>
    <row r="32" spans="1:1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</sheetData>
  <mergeCells count="8">
    <mergeCell ref="D5:D7"/>
    <mergeCell ref="A1:AB1"/>
    <mergeCell ref="A3:A4"/>
    <mergeCell ref="B3:B4"/>
    <mergeCell ref="C3:C4"/>
    <mergeCell ref="D3:D4"/>
    <mergeCell ref="E3:P3"/>
    <mergeCell ref="Q3:AB3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zoomScale="85" zoomScaleNormal="85" workbookViewId="0">
      <pane xSplit="3" ySplit="4" topLeftCell="E5" activePane="bottomRight" state="frozen"/>
      <selection activeCell="D15" sqref="D15"/>
      <selection pane="topRight" activeCell="D15" sqref="D15"/>
      <selection pane="bottomLeft" activeCell="D15" sqref="D15"/>
      <selection pane="bottomRight" activeCell="C40" sqref="C40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8" width="10.42578125" style="1" customWidth="1"/>
    <col min="29" max="16384" width="9.140625" style="1"/>
  </cols>
  <sheetData>
    <row r="1" spans="1:28" ht="15" customHeight="1" x14ac:dyDescent="0.2">
      <c r="A1" s="82" t="s">
        <v>30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</row>
    <row r="3" spans="1:28" ht="45" customHeight="1" x14ac:dyDescent="0.2">
      <c r="A3" s="94" t="s">
        <v>0</v>
      </c>
      <c r="B3" s="95" t="s">
        <v>1</v>
      </c>
      <c r="C3" s="95" t="s">
        <v>2</v>
      </c>
      <c r="D3" s="79" t="s">
        <v>21</v>
      </c>
      <c r="E3" s="91" t="s">
        <v>3</v>
      </c>
      <c r="F3" s="92"/>
      <c r="G3" s="92"/>
      <c r="H3" s="92"/>
      <c r="I3" s="92"/>
      <c r="J3" s="92"/>
      <c r="K3" s="92"/>
      <c r="L3" s="92"/>
      <c r="M3" s="92"/>
      <c r="N3" s="92"/>
      <c r="O3" s="92"/>
      <c r="P3" s="93"/>
      <c r="Q3" s="94" t="s">
        <v>26</v>
      </c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</row>
    <row r="4" spans="1:28" ht="44.25" customHeight="1" x14ac:dyDescent="0.2">
      <c r="A4" s="95"/>
      <c r="B4" s="95"/>
      <c r="C4" s="95"/>
      <c r="D4" s="81"/>
      <c r="E4" s="19" t="s">
        <v>7</v>
      </c>
      <c r="F4" s="19" t="s">
        <v>8</v>
      </c>
      <c r="G4" s="19" t="s">
        <v>9</v>
      </c>
      <c r="H4" s="19" t="s">
        <v>10</v>
      </c>
      <c r="I4" s="19" t="s">
        <v>11</v>
      </c>
      <c r="J4" s="19" t="s">
        <v>12</v>
      </c>
      <c r="K4" s="19" t="s">
        <v>13</v>
      </c>
      <c r="L4" s="19" t="s">
        <v>14</v>
      </c>
      <c r="M4" s="19" t="s">
        <v>15</v>
      </c>
      <c r="N4" s="19" t="s">
        <v>16</v>
      </c>
      <c r="O4" s="19" t="s">
        <v>17</v>
      </c>
      <c r="P4" s="19" t="s">
        <v>18</v>
      </c>
      <c r="Q4" s="19" t="s">
        <v>7</v>
      </c>
      <c r="R4" s="19" t="s">
        <v>8</v>
      </c>
      <c r="S4" s="19" t="s">
        <v>9</v>
      </c>
      <c r="T4" s="19" t="s">
        <v>10</v>
      </c>
      <c r="U4" s="19" t="s">
        <v>11</v>
      </c>
      <c r="V4" s="19" t="s">
        <v>12</v>
      </c>
      <c r="W4" s="19" t="s">
        <v>13</v>
      </c>
      <c r="X4" s="19" t="s">
        <v>14</v>
      </c>
      <c r="Y4" s="19" t="s">
        <v>15</v>
      </c>
      <c r="Z4" s="19" t="s">
        <v>16</v>
      </c>
      <c r="AA4" s="19" t="s">
        <v>17</v>
      </c>
      <c r="AB4" s="19" t="s">
        <v>18</v>
      </c>
    </row>
    <row r="5" spans="1:28" ht="15" customHeight="1" x14ac:dyDescent="0.2">
      <c r="A5" s="4"/>
      <c r="B5" s="4" t="s">
        <v>4</v>
      </c>
      <c r="C5" s="19"/>
      <c r="D5" s="79" t="s">
        <v>22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x14ac:dyDescent="0.2">
      <c r="A6" s="19">
        <v>1</v>
      </c>
      <c r="B6" s="4" t="s">
        <v>5</v>
      </c>
      <c r="C6" s="19" t="s">
        <v>19</v>
      </c>
      <c r="D6" s="80"/>
      <c r="E6" s="5">
        <v>2024.8470051434538</v>
      </c>
      <c r="F6" s="5">
        <v>2024.8470051434538</v>
      </c>
      <c r="G6" s="5">
        <v>2024.8470051434538</v>
      </c>
      <c r="H6" s="5">
        <v>2024.8470051434538</v>
      </c>
      <c r="I6" s="5">
        <v>2024.8470051434538</v>
      </c>
      <c r="J6" s="5">
        <v>2024.8470051434538</v>
      </c>
      <c r="K6" s="5">
        <v>2074.595933726247</v>
      </c>
      <c r="L6" s="5">
        <v>2074.595933726247</v>
      </c>
      <c r="M6" s="5">
        <v>2074.595933726247</v>
      </c>
      <c r="N6" s="5">
        <v>2074.595933726247</v>
      </c>
      <c r="O6" s="5">
        <v>2074.595933726247</v>
      </c>
      <c r="P6" s="5">
        <v>2033.5707774929565</v>
      </c>
      <c r="Q6" s="5">
        <v>2478.3892100411772</v>
      </c>
      <c r="R6" s="5">
        <v>2478.4922323793721</v>
      </c>
      <c r="S6" s="5">
        <v>2496.635677605308</v>
      </c>
      <c r="T6" s="5">
        <v>2982.7753203642669</v>
      </c>
      <c r="U6" s="5">
        <v>4289.6011460218133</v>
      </c>
      <c r="V6" s="5">
        <v>6736.1888054560159</v>
      </c>
      <c r="W6" s="5">
        <v>4445.8578546131967</v>
      </c>
      <c r="X6" s="5">
        <v>4508.8472916745395</v>
      </c>
      <c r="Y6" s="5">
        <v>4501.7465554252112</v>
      </c>
      <c r="Z6" s="5">
        <v>3643.6628663026827</v>
      </c>
      <c r="AA6" s="5">
        <v>3637.6384523172915</v>
      </c>
      <c r="AB6" s="5">
        <v>3635.7772110673541</v>
      </c>
    </row>
    <row r="7" spans="1:28" x14ac:dyDescent="0.2">
      <c r="A7" s="19">
        <v>2</v>
      </c>
      <c r="B7" s="4" t="s">
        <v>6</v>
      </c>
      <c r="C7" s="19" t="s">
        <v>19</v>
      </c>
      <c r="D7" s="81"/>
      <c r="E7" s="5">
        <f>E6*0.93357</f>
        <v>1890.3364185917742</v>
      </c>
      <c r="F7" s="5">
        <f t="shared" ref="F7:P7" si="0">F6*0.93357</f>
        <v>1890.3364185917742</v>
      </c>
      <c r="G7" s="5">
        <f t="shared" si="0"/>
        <v>1890.3364185917742</v>
      </c>
      <c r="H7" s="5">
        <f t="shared" si="0"/>
        <v>1890.3364185917742</v>
      </c>
      <c r="I7" s="5">
        <f t="shared" si="0"/>
        <v>1890.3364185917742</v>
      </c>
      <c r="J7" s="5">
        <f t="shared" si="0"/>
        <v>1890.3364185917742</v>
      </c>
      <c r="K7" s="5">
        <f t="shared" si="0"/>
        <v>1936.7805258488124</v>
      </c>
      <c r="L7" s="5">
        <f t="shared" si="0"/>
        <v>1936.7805258488124</v>
      </c>
      <c r="M7" s="5">
        <f t="shared" si="0"/>
        <v>1936.7805258488124</v>
      </c>
      <c r="N7" s="5">
        <f t="shared" si="0"/>
        <v>1936.7805258488124</v>
      </c>
      <c r="O7" s="5">
        <f t="shared" si="0"/>
        <v>1936.7805258488124</v>
      </c>
      <c r="P7" s="5">
        <f t="shared" si="0"/>
        <v>1898.4806707440994</v>
      </c>
      <c r="Q7" s="5">
        <v>2292.61178761062</v>
      </c>
      <c r="R7" s="5">
        <v>2292.61178761062</v>
      </c>
      <c r="S7" s="5">
        <v>2308.5961327433629</v>
      </c>
      <c r="T7" s="5">
        <v>2691.324692077339</v>
      </c>
      <c r="U7" s="5">
        <v>3966.4010707964603</v>
      </c>
      <c r="V7" s="5">
        <v>3966.7545091487791</v>
      </c>
      <c r="W7" s="5">
        <v>4089.4037352710379</v>
      </c>
      <c r="X7" s="5">
        <v>4090.7720634053094</v>
      </c>
      <c r="Y7" s="5">
        <v>4089.353438210861</v>
      </c>
      <c r="Z7" s="5">
        <v>3346.1666876924419</v>
      </c>
      <c r="AA7" s="5">
        <v>3346.1666876924419</v>
      </c>
      <c r="AB7" s="5">
        <v>3346.1666876924419</v>
      </c>
    </row>
    <row r="8" spans="1:28" s="9" customFormat="1" ht="14.25" x14ac:dyDescent="0.2">
      <c r="A8" s="7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s="9" customFormat="1" ht="11.25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28" s="9" customFormat="1" ht="18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28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28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28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28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28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28" x14ac:dyDescent="0.2">
      <c r="A16" s="3"/>
    </row>
    <row r="17" spans="1:1" x14ac:dyDescent="0.2">
      <c r="A17" s="3"/>
    </row>
    <row r="18" spans="1:1" x14ac:dyDescent="0.2">
      <c r="A18" s="3"/>
    </row>
    <row r="19" spans="1:1" x14ac:dyDescent="0.2">
      <c r="A19" s="3"/>
    </row>
    <row r="20" spans="1:1" x14ac:dyDescent="0.2">
      <c r="A20" s="3"/>
    </row>
    <row r="21" spans="1:1" x14ac:dyDescent="0.2">
      <c r="A21" s="3"/>
    </row>
    <row r="22" spans="1:1" x14ac:dyDescent="0.2">
      <c r="A22" s="3"/>
    </row>
    <row r="23" spans="1:1" x14ac:dyDescent="0.2">
      <c r="A23" s="3"/>
    </row>
    <row r="24" spans="1:1" x14ac:dyDescent="0.2">
      <c r="A24" s="3"/>
    </row>
    <row r="25" spans="1:1" x14ac:dyDescent="0.2">
      <c r="A25" s="3"/>
    </row>
    <row r="26" spans="1:1" x14ac:dyDescent="0.2">
      <c r="A26" s="3"/>
    </row>
    <row r="27" spans="1:1" x14ac:dyDescent="0.2">
      <c r="A27" s="3"/>
    </row>
    <row r="28" spans="1:1" x14ac:dyDescent="0.2">
      <c r="A28" s="3"/>
    </row>
    <row r="29" spans="1:1" x14ac:dyDescent="0.2">
      <c r="A29" s="3"/>
    </row>
    <row r="30" spans="1:1" x14ac:dyDescent="0.2">
      <c r="A30" s="3"/>
    </row>
    <row r="31" spans="1:1" x14ac:dyDescent="0.2">
      <c r="A31" s="3"/>
    </row>
    <row r="32" spans="1:1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</sheetData>
  <mergeCells count="8">
    <mergeCell ref="D5:D7"/>
    <mergeCell ref="A1:AB1"/>
    <mergeCell ref="A3:A4"/>
    <mergeCell ref="B3:B4"/>
    <mergeCell ref="C3:C4"/>
    <mergeCell ref="D3:D4"/>
    <mergeCell ref="E3:P3"/>
    <mergeCell ref="Q3:AB3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8"/>
  <sheetViews>
    <sheetView zoomScale="90" zoomScaleNormal="90" workbookViewId="0">
      <selection activeCell="B18" sqref="B18"/>
    </sheetView>
  </sheetViews>
  <sheetFormatPr defaultColWidth="9.140625" defaultRowHeight="14.25" x14ac:dyDescent="0.2"/>
  <cols>
    <col min="1" max="1" width="6.42578125" style="27" customWidth="1"/>
    <col min="2" max="2" width="56.28515625" style="27" customWidth="1"/>
    <col min="3" max="4" width="18.42578125" style="27" customWidth="1"/>
    <col min="5" max="5" width="16.28515625" style="27" customWidth="1"/>
    <col min="6" max="6" width="12" style="27" customWidth="1"/>
    <col min="7" max="7" width="11.140625" style="27" customWidth="1"/>
    <col min="8" max="8" width="11.7109375" style="27" customWidth="1"/>
    <col min="9" max="9" width="12" style="27" customWidth="1"/>
    <col min="10" max="10" width="11.5703125" style="27" customWidth="1"/>
    <col min="11" max="11" width="11.7109375" style="27" customWidth="1"/>
    <col min="12" max="12" width="11.28515625" style="27" customWidth="1"/>
    <col min="13" max="13" width="12.28515625" style="27" customWidth="1"/>
    <col min="14" max="14" width="11" style="27" customWidth="1"/>
    <col min="15" max="15" width="10" style="27" customWidth="1"/>
    <col min="16" max="16" width="11.42578125" style="27" customWidth="1"/>
    <col min="17" max="17" width="12.28515625" style="27" customWidth="1"/>
    <col min="18" max="18" width="11.28515625" style="27" customWidth="1"/>
    <col min="19" max="19" width="10.140625" style="27" customWidth="1"/>
    <col min="20" max="20" width="9.140625" style="27"/>
    <col min="21" max="21" width="10" style="27" bestFit="1" customWidth="1"/>
    <col min="22" max="16384" width="9.140625" style="27"/>
  </cols>
  <sheetData>
    <row r="1" spans="1:20" ht="44.25" customHeight="1" x14ac:dyDescent="0.25">
      <c r="A1" s="89" t="s">
        <v>144</v>
      </c>
      <c r="B1" s="89"/>
      <c r="C1" s="89"/>
      <c r="D1" s="89"/>
      <c r="E1" s="89"/>
      <c r="F1" s="89"/>
      <c r="G1" s="89"/>
    </row>
    <row r="2" spans="1:20" ht="74.25" customHeight="1" x14ac:dyDescent="0.2">
      <c r="A2" s="79" t="s">
        <v>40</v>
      </c>
      <c r="B2" s="79" t="s">
        <v>1</v>
      </c>
      <c r="C2" s="79" t="s">
        <v>41</v>
      </c>
      <c r="D2" s="79" t="s">
        <v>42</v>
      </c>
      <c r="E2" s="79" t="s">
        <v>43</v>
      </c>
      <c r="F2" s="83" t="s">
        <v>34</v>
      </c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5"/>
    </row>
    <row r="3" spans="1:20" ht="28.5" x14ac:dyDescent="0.2">
      <c r="A3" s="81"/>
      <c r="B3" s="81"/>
      <c r="C3" s="81"/>
      <c r="D3" s="81"/>
      <c r="E3" s="81"/>
      <c r="F3" s="22" t="s">
        <v>109</v>
      </c>
      <c r="G3" s="22" t="s">
        <v>7</v>
      </c>
      <c r="H3" s="22" t="s">
        <v>8</v>
      </c>
      <c r="I3" s="22" t="s">
        <v>9</v>
      </c>
      <c r="J3" s="22" t="s">
        <v>10</v>
      </c>
      <c r="K3" s="22" t="s">
        <v>11</v>
      </c>
      <c r="L3" s="22" t="s">
        <v>12</v>
      </c>
      <c r="M3" s="22" t="s">
        <v>13</v>
      </c>
      <c r="N3" s="22" t="s">
        <v>14</v>
      </c>
      <c r="O3" s="22" t="s">
        <v>15</v>
      </c>
      <c r="P3" s="22" t="s">
        <v>16</v>
      </c>
      <c r="Q3" s="22" t="s">
        <v>17</v>
      </c>
      <c r="R3" s="22" t="s">
        <v>18</v>
      </c>
    </row>
    <row r="4" spans="1:20" ht="15" customHeight="1" x14ac:dyDescent="0.2">
      <c r="A4" s="22">
        <v>1</v>
      </c>
      <c r="B4" s="28" t="s">
        <v>44</v>
      </c>
      <c r="C4" s="22" t="s">
        <v>45</v>
      </c>
      <c r="D4" s="79"/>
      <c r="E4" s="79" t="s">
        <v>46</v>
      </c>
      <c r="F4" s="22">
        <v>65</v>
      </c>
      <c r="G4" s="22">
        <v>65</v>
      </c>
      <c r="H4" s="22">
        <v>65</v>
      </c>
      <c r="I4" s="22">
        <v>65</v>
      </c>
      <c r="J4" s="22">
        <v>65</v>
      </c>
      <c r="K4" s="22">
        <v>65</v>
      </c>
      <c r="L4" s="22">
        <v>65</v>
      </c>
      <c r="M4" s="22">
        <v>65</v>
      </c>
      <c r="N4" s="22">
        <v>65</v>
      </c>
      <c r="O4" s="22">
        <v>65</v>
      </c>
      <c r="P4" s="22">
        <v>65</v>
      </c>
      <c r="Q4" s="22">
        <v>65</v>
      </c>
      <c r="R4" s="22">
        <v>65</v>
      </c>
    </row>
    <row r="5" spans="1:20" ht="57" x14ac:dyDescent="0.2">
      <c r="A5" s="22">
        <v>2</v>
      </c>
      <c r="B5" s="28" t="s">
        <v>47</v>
      </c>
      <c r="C5" s="22" t="s">
        <v>45</v>
      </c>
      <c r="D5" s="80"/>
      <c r="E5" s="80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70"/>
      <c r="R5" s="22"/>
    </row>
    <row r="6" spans="1:20" x14ac:dyDescent="0.2">
      <c r="A6" s="22">
        <v>3</v>
      </c>
      <c r="B6" s="29" t="s">
        <v>48</v>
      </c>
      <c r="C6" s="22" t="s">
        <v>49</v>
      </c>
      <c r="D6" s="80"/>
      <c r="E6" s="80"/>
      <c r="F6" s="30">
        <f>SUM(G6:R6)</f>
        <v>409.85799999999995</v>
      </c>
      <c r="G6" s="30">
        <v>43.48</v>
      </c>
      <c r="H6" s="17">
        <v>31.5</v>
      </c>
      <c r="I6" s="17">
        <v>24.16</v>
      </c>
      <c r="J6" s="17">
        <v>27.81</v>
      </c>
      <c r="K6" s="17">
        <v>41.543999999999997</v>
      </c>
      <c r="L6" s="17">
        <v>34.698999999999998</v>
      </c>
      <c r="M6" s="17">
        <v>38.877000000000002</v>
      </c>
      <c r="N6" s="17">
        <v>23.783000000000001</v>
      </c>
      <c r="O6" s="17">
        <v>38.840000000000003</v>
      </c>
      <c r="P6" s="17">
        <v>39.798999999999999</v>
      </c>
      <c r="Q6" s="17">
        <v>30.24</v>
      </c>
      <c r="R6" s="17">
        <v>35.125999999999998</v>
      </c>
      <c r="S6" s="31"/>
    </row>
    <row r="7" spans="1:20" x14ac:dyDescent="0.2">
      <c r="A7" s="22">
        <v>4</v>
      </c>
      <c r="B7" s="29" t="s">
        <v>50</v>
      </c>
      <c r="C7" s="22" t="s">
        <v>49</v>
      </c>
      <c r="D7" s="80"/>
      <c r="E7" s="80"/>
      <c r="F7" s="30">
        <f>SUM(G7:R7)</f>
        <v>357.61326600000001</v>
      </c>
      <c r="G7" s="30">
        <v>38.419999999999995</v>
      </c>
      <c r="H7" s="17">
        <v>27.630046</v>
      </c>
      <c r="I7" s="17">
        <v>20.36</v>
      </c>
      <c r="J7" s="17">
        <v>23.779999999999998</v>
      </c>
      <c r="K7" s="17">
        <v>37.283219999999993</v>
      </c>
      <c r="L7" s="17">
        <v>30.02</v>
      </c>
      <c r="M7" s="17">
        <v>33.965000000000003</v>
      </c>
      <c r="N7" s="17">
        <v>20.572000000000003</v>
      </c>
      <c r="O7" s="17">
        <v>33.854000000000006</v>
      </c>
      <c r="P7" s="17">
        <v>35.030999999999999</v>
      </c>
      <c r="Q7" s="17">
        <v>26.142999999999997</v>
      </c>
      <c r="R7" s="17">
        <v>30.554999999999996</v>
      </c>
      <c r="S7" s="31"/>
    </row>
    <row r="8" spans="1:20" x14ac:dyDescent="0.2">
      <c r="A8" s="22">
        <v>5</v>
      </c>
      <c r="B8" s="29" t="s">
        <v>51</v>
      </c>
      <c r="C8" s="22" t="s">
        <v>52</v>
      </c>
      <c r="D8" s="80"/>
      <c r="E8" s="80"/>
      <c r="F8" s="30">
        <f>SUM(G8:R8)</f>
        <v>520.16999999999996</v>
      </c>
      <c r="G8" s="30">
        <v>51.1</v>
      </c>
      <c r="H8" s="17">
        <v>51.12</v>
      </c>
      <c r="I8" s="17">
        <v>35.17</v>
      </c>
      <c r="J8" s="17">
        <v>46.66</v>
      </c>
      <c r="K8" s="17">
        <v>40.92</v>
      </c>
      <c r="L8" s="17">
        <v>49.82</v>
      </c>
      <c r="M8" s="17">
        <v>28.32</v>
      </c>
      <c r="N8" s="17">
        <v>30.62</v>
      </c>
      <c r="O8" s="17">
        <v>36.51</v>
      </c>
      <c r="P8" s="17">
        <v>53.33</v>
      </c>
      <c r="Q8" s="17">
        <v>46.8</v>
      </c>
      <c r="R8" s="17">
        <v>49.8</v>
      </c>
      <c r="S8" s="31"/>
    </row>
    <row r="9" spans="1:20" x14ac:dyDescent="0.2">
      <c r="A9" s="22">
        <v>6</v>
      </c>
      <c r="B9" s="29" t="s">
        <v>53</v>
      </c>
      <c r="C9" s="22" t="s">
        <v>52</v>
      </c>
      <c r="D9" s="80"/>
      <c r="E9" s="80"/>
      <c r="F9" s="30">
        <f>SUM(G9:R9)</f>
        <v>519.74</v>
      </c>
      <c r="G9" s="30">
        <v>51.01</v>
      </c>
      <c r="H9" s="17">
        <v>51.029999999999994</v>
      </c>
      <c r="I9" s="17">
        <v>35.17</v>
      </c>
      <c r="J9" s="17">
        <v>46.599999999999994</v>
      </c>
      <c r="K9" s="17">
        <v>40.870000000000005</v>
      </c>
      <c r="L9" s="17">
        <v>49.82</v>
      </c>
      <c r="M9" s="17">
        <v>28.31</v>
      </c>
      <c r="N9" s="17">
        <v>30.61</v>
      </c>
      <c r="O9" s="17">
        <v>36.47</v>
      </c>
      <c r="P9" s="17">
        <v>53.29</v>
      </c>
      <c r="Q9" s="17">
        <v>46.8</v>
      </c>
      <c r="R9" s="17">
        <v>49.76</v>
      </c>
      <c r="S9" s="31"/>
    </row>
    <row r="10" spans="1:20" ht="15" x14ac:dyDescent="0.2">
      <c r="A10" s="22">
        <v>7</v>
      </c>
      <c r="B10" s="32" t="s">
        <v>54</v>
      </c>
      <c r="C10" s="22" t="s">
        <v>55</v>
      </c>
      <c r="D10" s="80"/>
      <c r="E10" s="80"/>
      <c r="F10" s="30"/>
      <c r="G10" s="30"/>
      <c r="H10" s="33"/>
      <c r="I10" s="33"/>
      <c r="J10" s="34"/>
      <c r="K10" s="33"/>
      <c r="L10" s="33"/>
      <c r="M10" s="33"/>
      <c r="N10" s="33"/>
      <c r="O10" s="33"/>
      <c r="P10" s="33"/>
      <c r="Q10" s="33"/>
      <c r="R10" s="33"/>
    </row>
    <row r="11" spans="1:20" ht="15" x14ac:dyDescent="0.2">
      <c r="A11" s="22" t="s">
        <v>56</v>
      </c>
      <c r="B11" s="32" t="s">
        <v>57</v>
      </c>
      <c r="C11" s="22" t="s">
        <v>55</v>
      </c>
      <c r="D11" s="80"/>
      <c r="E11" s="80"/>
      <c r="F11" s="30"/>
      <c r="G11" s="30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spans="1:20" ht="15" x14ac:dyDescent="0.2">
      <c r="A12" s="22" t="s">
        <v>58</v>
      </c>
      <c r="B12" s="32" t="s">
        <v>59</v>
      </c>
      <c r="C12" s="22" t="s">
        <v>55</v>
      </c>
      <c r="D12" s="80"/>
      <c r="E12" s="80"/>
      <c r="F12" s="30"/>
      <c r="G12" s="30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</row>
    <row r="13" spans="1:20" ht="30" x14ac:dyDescent="0.2">
      <c r="A13" s="22" t="s">
        <v>60</v>
      </c>
      <c r="B13" s="35" t="s">
        <v>61</v>
      </c>
      <c r="C13" s="22" t="s">
        <v>55</v>
      </c>
      <c r="D13" s="80"/>
      <c r="E13" s="80"/>
      <c r="F13" s="30"/>
      <c r="G13" s="30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</row>
    <row r="14" spans="1:20" x14ac:dyDescent="0.2">
      <c r="A14" s="22"/>
      <c r="B14" s="29"/>
      <c r="C14" s="22"/>
      <c r="D14" s="80"/>
      <c r="E14" s="80"/>
      <c r="F14" s="30"/>
      <c r="G14" s="30"/>
      <c r="H14" s="34"/>
      <c r="I14" s="33"/>
      <c r="J14" s="33"/>
      <c r="K14" s="33"/>
      <c r="L14" s="33"/>
      <c r="M14" s="33"/>
      <c r="N14" s="33"/>
      <c r="O14" s="33"/>
      <c r="P14" s="33"/>
      <c r="Q14" s="33"/>
      <c r="R14" s="33"/>
    </row>
    <row r="15" spans="1:20" x14ac:dyDescent="0.2">
      <c r="A15" s="22" t="s">
        <v>62</v>
      </c>
      <c r="B15" s="29" t="s">
        <v>63</v>
      </c>
      <c r="C15" s="22" t="s">
        <v>55</v>
      </c>
      <c r="D15" s="80"/>
      <c r="E15" s="80"/>
      <c r="F15" s="30">
        <f>SUM(G15:R15)</f>
        <v>432322.61848759279</v>
      </c>
      <c r="G15" s="30">
        <v>41129.251273766</v>
      </c>
      <c r="H15" s="17">
        <v>35281.71227710884</v>
      </c>
      <c r="I15" s="17">
        <v>28790.350412126329</v>
      </c>
      <c r="J15" s="17">
        <v>25490.151270886407</v>
      </c>
      <c r="K15" s="17">
        <v>37875.528362964506</v>
      </c>
      <c r="L15" s="17">
        <v>36742.462718280673</v>
      </c>
      <c r="M15" s="17">
        <v>56074.594040526819</v>
      </c>
      <c r="N15" s="17">
        <v>19159.260212603687</v>
      </c>
      <c r="O15" s="17">
        <v>41899.476494363866</v>
      </c>
      <c r="P15" s="17">
        <v>45357.692133975004</v>
      </c>
      <c r="Q15" s="17">
        <v>31988.787354608794</v>
      </c>
      <c r="R15" s="17">
        <v>32533.351936381863</v>
      </c>
      <c r="S15" s="31"/>
      <c r="T15" s="31"/>
    </row>
    <row r="16" spans="1:20" x14ac:dyDescent="0.2">
      <c r="A16" s="22"/>
      <c r="B16" s="29" t="s">
        <v>64</v>
      </c>
      <c r="C16" s="22" t="s">
        <v>65</v>
      </c>
      <c r="D16" s="80"/>
      <c r="E16" s="80"/>
      <c r="F16" s="30">
        <v>400.42</v>
      </c>
      <c r="G16" s="30">
        <v>374.36435999999998</v>
      </c>
      <c r="H16" s="17">
        <v>400.3876108100348</v>
      </c>
      <c r="I16" s="17">
        <v>375.26724975704565</v>
      </c>
      <c r="J16" s="17">
        <v>378.22266434551938</v>
      </c>
      <c r="K16" s="17">
        <v>398.25889943218584</v>
      </c>
      <c r="L16" s="17">
        <v>411.38238748112684</v>
      </c>
      <c r="M16" s="17">
        <v>466.15465483004323</v>
      </c>
      <c r="N16" s="17">
        <v>421.40478899999999</v>
      </c>
      <c r="O16" s="17">
        <v>428.89999999999992</v>
      </c>
      <c r="P16" s="17">
        <v>388.32401287917304</v>
      </c>
      <c r="Q16" s="17">
        <v>380.55341123256687</v>
      </c>
      <c r="R16" s="17">
        <v>371.6</v>
      </c>
      <c r="S16" s="31"/>
    </row>
    <row r="17" spans="1:19" x14ac:dyDescent="0.2">
      <c r="A17" s="22" t="s">
        <v>66</v>
      </c>
      <c r="B17" s="29" t="s">
        <v>67</v>
      </c>
      <c r="C17" s="22" t="s">
        <v>55</v>
      </c>
      <c r="D17" s="80"/>
      <c r="E17" s="80"/>
      <c r="F17" s="30">
        <f>SUM(G17:R17)</f>
        <v>270211.03759624372</v>
      </c>
      <c r="G17" s="30">
        <f>65542.3987251763-G15</f>
        <v>24413.147451410303</v>
      </c>
      <c r="H17" s="17">
        <f>62473.5518395489-H15</f>
        <v>27191.839562440058</v>
      </c>
      <c r="I17" s="17">
        <f>52026.1725173682-I15</f>
        <v>23235.82210524187</v>
      </c>
      <c r="J17" s="17">
        <f>47840.0761291573-J15</f>
        <v>22349.924858270893</v>
      </c>
      <c r="K17" s="17">
        <f>55474.774712143-K15</f>
        <v>17599.246349178495</v>
      </c>
      <c r="L17" s="17">
        <f>63236.9987572309-L15</f>
        <v>26494.536038950224</v>
      </c>
      <c r="M17" s="17">
        <f>74653.4836389075-M15</f>
        <v>18578.889598380687</v>
      </c>
      <c r="N17" s="17">
        <f>30678.7717154172-N15</f>
        <v>11519.511502813511</v>
      </c>
      <c r="O17" s="17">
        <f>60016.5102555502-O15</f>
        <v>18117.033761186336</v>
      </c>
      <c r="P17" s="17">
        <f>75403.7672639609-P15</f>
        <v>30046.075129985889</v>
      </c>
      <c r="Q17" s="17">
        <f>57671.3672888341-Q15</f>
        <v>25682.579934225309</v>
      </c>
      <c r="R17" s="17">
        <f>57515.783240542-R15</f>
        <v>24982.431304160134</v>
      </c>
      <c r="S17" s="31"/>
    </row>
    <row r="18" spans="1:19" ht="15" customHeight="1" x14ac:dyDescent="0.2">
      <c r="A18" s="22"/>
      <c r="B18" s="29" t="s">
        <v>68</v>
      </c>
      <c r="C18" s="22" t="s">
        <v>69</v>
      </c>
      <c r="D18" s="80"/>
      <c r="E18" s="80"/>
      <c r="F18" s="71">
        <v>173.65956802835112</v>
      </c>
      <c r="G18" s="30">
        <v>168.72455550000001</v>
      </c>
      <c r="H18" s="17">
        <v>168.19248826291081</v>
      </c>
      <c r="I18" s="17">
        <v>177.22490759169747</v>
      </c>
      <c r="J18" s="17">
        <v>171.47143928839353</v>
      </c>
      <c r="K18" s="17">
        <v>170.45454545454547</v>
      </c>
      <c r="L18" s="17">
        <v>180.47454851257018</v>
      </c>
      <c r="M18" s="17">
        <v>186.75613632350351</v>
      </c>
      <c r="N18" s="17">
        <v>172.385773212711</v>
      </c>
      <c r="O18" s="17">
        <v>173.51133786226922</v>
      </c>
      <c r="P18" s="17">
        <v>170.77973221317933</v>
      </c>
      <c r="Q18" s="17">
        <v>173.20000000000002</v>
      </c>
      <c r="R18" s="17">
        <v>176.64347651464945</v>
      </c>
      <c r="S18" s="31"/>
    </row>
    <row r="19" spans="1:19" ht="30.75" customHeight="1" x14ac:dyDescent="0.2">
      <c r="A19" s="22"/>
      <c r="B19" s="57" t="s">
        <v>126</v>
      </c>
      <c r="C19" s="22"/>
      <c r="D19" s="80"/>
      <c r="E19" s="80"/>
      <c r="F19" s="86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8"/>
      <c r="S19" s="31"/>
    </row>
    <row r="20" spans="1:19" x14ac:dyDescent="0.2">
      <c r="A20" s="22">
        <v>9</v>
      </c>
      <c r="B20" s="29" t="s">
        <v>70</v>
      </c>
      <c r="C20" s="22" t="s">
        <v>55</v>
      </c>
      <c r="D20" s="80"/>
      <c r="E20" s="80"/>
      <c r="F20" s="30"/>
      <c r="G20" s="30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</row>
    <row r="21" spans="1:19" ht="45" x14ac:dyDescent="0.2">
      <c r="A21" s="22">
        <v>10</v>
      </c>
      <c r="B21" s="32" t="s">
        <v>71</v>
      </c>
      <c r="C21" s="22"/>
      <c r="D21" s="80"/>
      <c r="E21" s="80"/>
      <c r="F21" s="37"/>
      <c r="G21" s="37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</row>
    <row r="22" spans="1:19" x14ac:dyDescent="0.2">
      <c r="A22" s="38" t="s">
        <v>72</v>
      </c>
      <c r="B22" s="28" t="s">
        <v>73</v>
      </c>
      <c r="C22" s="22" t="s">
        <v>74</v>
      </c>
      <c r="D22" s="80"/>
      <c r="E22" s="80"/>
      <c r="F22" s="37"/>
      <c r="G22" s="37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</row>
    <row r="23" spans="1:19" ht="28.5" x14ac:dyDescent="0.2">
      <c r="A23" s="38" t="s">
        <v>75</v>
      </c>
      <c r="B23" s="28" t="s">
        <v>76</v>
      </c>
      <c r="C23" s="22" t="s">
        <v>77</v>
      </c>
      <c r="D23" s="80"/>
      <c r="E23" s="80"/>
      <c r="F23" s="37"/>
      <c r="G23" s="37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</row>
    <row r="24" spans="1:19" ht="36.75" customHeight="1" x14ac:dyDescent="0.2">
      <c r="A24" s="38" t="s">
        <v>78</v>
      </c>
      <c r="B24" s="28" t="s">
        <v>79</v>
      </c>
      <c r="C24" s="22"/>
      <c r="D24" s="80"/>
      <c r="E24" s="80"/>
      <c r="F24" s="37"/>
      <c r="G24" s="37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</row>
    <row r="25" spans="1:19" x14ac:dyDescent="0.2">
      <c r="A25" s="38"/>
      <c r="B25" s="29"/>
      <c r="C25" s="22"/>
      <c r="D25" s="80"/>
      <c r="E25" s="80"/>
      <c r="F25" s="37"/>
      <c r="G25" s="37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</row>
    <row r="26" spans="1:19" ht="15" x14ac:dyDescent="0.2">
      <c r="A26" s="22">
        <v>11</v>
      </c>
      <c r="B26" s="32" t="s">
        <v>80</v>
      </c>
      <c r="C26" s="39" t="s">
        <v>55</v>
      </c>
      <c r="D26" s="80"/>
      <c r="E26" s="80"/>
      <c r="F26" s="37"/>
      <c r="G26" s="37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</row>
    <row r="27" spans="1:19" x14ac:dyDescent="0.2">
      <c r="A27" s="22" t="s">
        <v>81</v>
      </c>
      <c r="B27" s="28" t="s">
        <v>82</v>
      </c>
      <c r="C27" s="22" t="s">
        <v>55</v>
      </c>
      <c r="D27" s="80"/>
      <c r="E27" s="80"/>
      <c r="F27" s="37"/>
      <c r="G27" s="37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</row>
    <row r="28" spans="1:19" x14ac:dyDescent="0.2">
      <c r="A28" s="22" t="s">
        <v>83</v>
      </c>
      <c r="B28" s="28" t="s">
        <v>84</v>
      </c>
      <c r="C28" s="22" t="s">
        <v>55</v>
      </c>
      <c r="D28" s="80"/>
      <c r="E28" s="80"/>
      <c r="F28" s="30"/>
      <c r="G28" s="30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</row>
    <row r="29" spans="1:19" ht="28.5" x14ac:dyDescent="0.2">
      <c r="A29" s="22" t="s">
        <v>85</v>
      </c>
      <c r="B29" s="28" t="s">
        <v>86</v>
      </c>
      <c r="C29" s="22" t="s">
        <v>55</v>
      </c>
      <c r="D29" s="80"/>
      <c r="E29" s="80"/>
      <c r="F29" s="37"/>
      <c r="G29" s="37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</row>
    <row r="30" spans="1:19" x14ac:dyDescent="0.2">
      <c r="A30" s="22"/>
      <c r="B30" s="29"/>
      <c r="C30" s="22"/>
      <c r="D30" s="80"/>
      <c r="E30" s="80"/>
      <c r="F30" s="37"/>
      <c r="G30" s="37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</row>
    <row r="31" spans="1:19" ht="28.5" x14ac:dyDescent="0.2">
      <c r="A31" s="22">
        <v>12</v>
      </c>
      <c r="B31" s="28" t="s">
        <v>87</v>
      </c>
      <c r="C31" s="22" t="s">
        <v>55</v>
      </c>
      <c r="D31" s="80"/>
      <c r="E31" s="80"/>
      <c r="F31" s="37"/>
      <c r="G31" s="37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</row>
    <row r="32" spans="1:19" x14ac:dyDescent="0.2">
      <c r="A32" s="22" t="s">
        <v>88</v>
      </c>
      <c r="B32" s="28" t="s">
        <v>89</v>
      </c>
      <c r="C32" s="22" t="s">
        <v>55</v>
      </c>
      <c r="D32" s="80"/>
      <c r="E32" s="80"/>
      <c r="F32" s="37"/>
      <c r="G32" s="37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</row>
    <row r="33" spans="1:18" x14ac:dyDescent="0.2">
      <c r="A33" s="22"/>
      <c r="B33" s="28" t="s">
        <v>90</v>
      </c>
      <c r="C33" s="22" t="s">
        <v>55</v>
      </c>
      <c r="D33" s="80"/>
      <c r="E33" s="80"/>
      <c r="F33" s="37"/>
      <c r="G33" s="37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</row>
    <row r="34" spans="1:18" x14ac:dyDescent="0.2">
      <c r="A34" s="22"/>
      <c r="B34" s="29"/>
      <c r="C34" s="22"/>
      <c r="D34" s="80"/>
      <c r="E34" s="80"/>
      <c r="F34" s="22"/>
      <c r="G34" s="22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</row>
    <row r="35" spans="1:18" x14ac:dyDescent="0.2">
      <c r="A35" s="22" t="s">
        <v>91</v>
      </c>
      <c r="B35" s="28" t="s">
        <v>92</v>
      </c>
      <c r="C35" s="22" t="s">
        <v>55</v>
      </c>
      <c r="D35" s="80"/>
      <c r="E35" s="80"/>
      <c r="F35" s="37"/>
      <c r="G35" s="37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</row>
    <row r="36" spans="1:18" x14ac:dyDescent="0.2">
      <c r="A36" s="22" t="s">
        <v>93</v>
      </c>
      <c r="B36" s="28" t="s">
        <v>82</v>
      </c>
      <c r="C36" s="22" t="s">
        <v>55</v>
      </c>
      <c r="D36" s="80"/>
      <c r="E36" s="80"/>
      <c r="F36" s="22"/>
      <c r="G36" s="22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</row>
    <row r="37" spans="1:18" x14ac:dyDescent="0.2">
      <c r="A37" s="22" t="s">
        <v>94</v>
      </c>
      <c r="B37" s="28" t="s">
        <v>84</v>
      </c>
      <c r="C37" s="22" t="s">
        <v>55</v>
      </c>
      <c r="D37" s="80"/>
      <c r="E37" s="80"/>
      <c r="F37" s="37"/>
      <c r="G37" s="37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</row>
    <row r="38" spans="1:18" ht="28.5" x14ac:dyDescent="0.2">
      <c r="A38" s="22" t="s">
        <v>95</v>
      </c>
      <c r="B38" s="28" t="s">
        <v>86</v>
      </c>
      <c r="C38" s="22" t="s">
        <v>55</v>
      </c>
      <c r="D38" s="80"/>
      <c r="E38" s="80"/>
      <c r="F38" s="22"/>
      <c r="G38" s="22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</row>
    <row r="39" spans="1:18" x14ac:dyDescent="0.2">
      <c r="A39" s="22"/>
      <c r="B39" s="29"/>
      <c r="C39" s="22"/>
      <c r="D39" s="80"/>
      <c r="E39" s="80"/>
      <c r="F39" s="22"/>
      <c r="G39" s="22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</row>
    <row r="40" spans="1:18" ht="28.5" x14ac:dyDescent="0.2">
      <c r="A40" s="22" t="s">
        <v>96</v>
      </c>
      <c r="B40" s="28" t="s">
        <v>97</v>
      </c>
      <c r="C40" s="22" t="s">
        <v>55</v>
      </c>
      <c r="D40" s="80"/>
      <c r="E40" s="80"/>
      <c r="F40" s="22"/>
      <c r="G40" s="22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</row>
    <row r="41" spans="1:18" x14ac:dyDescent="0.2">
      <c r="A41" s="22" t="s">
        <v>98</v>
      </c>
      <c r="B41" s="28" t="s">
        <v>82</v>
      </c>
      <c r="C41" s="22" t="s">
        <v>55</v>
      </c>
      <c r="D41" s="80"/>
      <c r="E41" s="80"/>
      <c r="F41" s="22"/>
      <c r="G41" s="22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</row>
    <row r="42" spans="1:18" x14ac:dyDescent="0.2">
      <c r="A42" s="22" t="s">
        <v>99</v>
      </c>
      <c r="B42" s="28" t="s">
        <v>84</v>
      </c>
      <c r="C42" s="22" t="s">
        <v>55</v>
      </c>
      <c r="D42" s="80"/>
      <c r="E42" s="80"/>
      <c r="F42" s="22"/>
      <c r="G42" s="22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</row>
    <row r="43" spans="1:18" ht="28.5" x14ac:dyDescent="0.2">
      <c r="A43" s="22" t="s">
        <v>100</v>
      </c>
      <c r="B43" s="28" t="s">
        <v>86</v>
      </c>
      <c r="C43" s="22" t="s">
        <v>55</v>
      </c>
      <c r="D43" s="80"/>
      <c r="E43" s="80"/>
      <c r="F43" s="22"/>
      <c r="G43" s="22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</row>
    <row r="44" spans="1:18" x14ac:dyDescent="0.2">
      <c r="A44" s="22"/>
      <c r="B44" s="29"/>
      <c r="C44" s="22"/>
      <c r="D44" s="80"/>
      <c r="E44" s="80"/>
      <c r="F44" s="22"/>
      <c r="G44" s="22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</row>
    <row r="45" spans="1:18" x14ac:dyDescent="0.2">
      <c r="A45" s="22" t="s">
        <v>101</v>
      </c>
      <c r="B45" s="28" t="s">
        <v>102</v>
      </c>
      <c r="C45" s="22" t="s">
        <v>55</v>
      </c>
      <c r="D45" s="80"/>
      <c r="E45" s="80"/>
      <c r="F45" s="22"/>
      <c r="G45" s="22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</row>
    <row r="46" spans="1:18" x14ac:dyDescent="0.2">
      <c r="A46" s="22"/>
      <c r="B46" s="29"/>
      <c r="C46" s="22"/>
      <c r="D46" s="80"/>
      <c r="E46" s="80"/>
      <c r="F46" s="22"/>
      <c r="G46" s="22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</row>
    <row r="47" spans="1:18" ht="28.5" x14ac:dyDescent="0.2">
      <c r="A47" s="22" t="s">
        <v>103</v>
      </c>
      <c r="B47" s="29" t="s">
        <v>104</v>
      </c>
      <c r="C47" s="22" t="s">
        <v>105</v>
      </c>
      <c r="D47" s="80"/>
      <c r="E47" s="80"/>
      <c r="F47" s="40"/>
      <c r="G47" s="40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</row>
    <row r="48" spans="1:18" x14ac:dyDescent="0.2">
      <c r="A48" s="22"/>
      <c r="B48" s="29"/>
      <c r="C48" s="22"/>
      <c r="D48" s="80"/>
      <c r="E48" s="80"/>
      <c r="F48" s="22"/>
      <c r="G48" s="22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</row>
    <row r="49" spans="1:19" ht="142.5" customHeight="1" x14ac:dyDescent="0.2">
      <c r="A49" s="22" t="s">
        <v>106</v>
      </c>
      <c r="B49" s="28" t="s">
        <v>107</v>
      </c>
      <c r="C49" s="22" t="s">
        <v>55</v>
      </c>
      <c r="D49" s="81"/>
      <c r="E49" s="81"/>
      <c r="F49" s="22"/>
      <c r="G49" s="22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</row>
    <row r="50" spans="1:19" x14ac:dyDescent="0.2">
      <c r="A50" s="41"/>
      <c r="B50" s="41"/>
      <c r="C50" s="41"/>
      <c r="D50" s="41"/>
      <c r="E50" s="41"/>
      <c r="F50" s="41"/>
      <c r="G50" s="41"/>
    </row>
    <row r="51" spans="1:19" ht="14.25" customHeight="1" x14ac:dyDescent="0.2">
      <c r="A51" s="82" t="s">
        <v>108</v>
      </c>
      <c r="B51" s="82"/>
      <c r="C51" s="41"/>
      <c r="D51" s="41"/>
      <c r="E51" s="41"/>
      <c r="F51" s="41"/>
      <c r="G51" s="41"/>
    </row>
    <row r="52" spans="1:19" x14ac:dyDescent="0.2">
      <c r="A52" s="41"/>
      <c r="B52" s="41"/>
      <c r="C52" s="41"/>
      <c r="D52" s="41"/>
      <c r="E52" s="41"/>
      <c r="F52" s="41"/>
      <c r="G52" s="41"/>
    </row>
    <row r="53" spans="1:19" x14ac:dyDescent="0.2">
      <c r="A53" s="41"/>
      <c r="B53" s="41"/>
      <c r="C53" s="41"/>
      <c r="D53" s="41"/>
      <c r="E53" s="41"/>
      <c r="F53" s="41"/>
      <c r="G53" s="41"/>
    </row>
    <row r="54" spans="1:19" x14ac:dyDescent="0.2">
      <c r="A54" s="41"/>
      <c r="B54" s="41"/>
      <c r="C54" s="41"/>
      <c r="D54" s="41"/>
      <c r="E54" s="41"/>
      <c r="F54" s="41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</row>
    <row r="55" spans="1:19" x14ac:dyDescent="0.2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</row>
    <row r="56" spans="1:19" x14ac:dyDescent="0.2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</row>
    <row r="57" spans="1:19" x14ac:dyDescent="0.2">
      <c r="A57" s="41"/>
      <c r="B57" s="41"/>
      <c r="C57" s="41"/>
      <c r="D57" s="41"/>
      <c r="E57" s="41"/>
      <c r="F57" s="41"/>
      <c r="G57" s="41"/>
    </row>
    <row r="58" spans="1:19" x14ac:dyDescent="0.2">
      <c r="A58" s="41"/>
      <c r="B58" s="41"/>
      <c r="C58" s="41"/>
      <c r="D58" s="41"/>
      <c r="E58" s="41"/>
      <c r="F58" s="41"/>
      <c r="G58" s="41"/>
    </row>
    <row r="59" spans="1:19" x14ac:dyDescent="0.2">
      <c r="A59" s="41"/>
      <c r="B59" s="41"/>
      <c r="C59" s="41"/>
      <c r="D59" s="41"/>
      <c r="E59" s="41"/>
      <c r="F59" s="41"/>
      <c r="G59" s="41"/>
    </row>
    <row r="60" spans="1:19" x14ac:dyDescent="0.2">
      <c r="A60" s="41"/>
      <c r="B60" s="41"/>
      <c r="C60" s="41"/>
      <c r="D60" s="41"/>
      <c r="E60" s="41"/>
      <c r="F60" s="41"/>
      <c r="G60" s="41"/>
    </row>
    <row r="61" spans="1:19" x14ac:dyDescent="0.2">
      <c r="A61" s="41"/>
      <c r="B61" s="41"/>
      <c r="C61" s="41"/>
      <c r="D61" s="41"/>
      <c r="E61" s="41"/>
      <c r="F61" s="41"/>
      <c r="G61" s="41"/>
    </row>
    <row r="62" spans="1:19" x14ac:dyDescent="0.2">
      <c r="A62" s="41"/>
      <c r="B62" s="41"/>
      <c r="C62" s="41"/>
      <c r="D62" s="41"/>
      <c r="E62" s="41"/>
      <c r="F62" s="41"/>
      <c r="G62" s="41"/>
    </row>
    <row r="63" spans="1:19" x14ac:dyDescent="0.2">
      <c r="A63" s="41"/>
      <c r="B63" s="41"/>
      <c r="C63" s="41"/>
      <c r="D63" s="41"/>
      <c r="E63" s="41"/>
      <c r="F63" s="41"/>
      <c r="G63" s="41"/>
    </row>
    <row r="64" spans="1:19" x14ac:dyDescent="0.2">
      <c r="A64" s="41"/>
      <c r="B64" s="41"/>
      <c r="C64" s="41"/>
      <c r="D64" s="41"/>
      <c r="E64" s="41"/>
      <c r="F64" s="41"/>
      <c r="G64" s="41"/>
    </row>
    <row r="65" spans="1:7" x14ac:dyDescent="0.2">
      <c r="A65" s="41"/>
      <c r="B65" s="41"/>
      <c r="C65" s="41"/>
      <c r="D65" s="41"/>
      <c r="E65" s="41"/>
      <c r="F65" s="41"/>
      <c r="G65" s="41"/>
    </row>
    <row r="66" spans="1:7" x14ac:dyDescent="0.2">
      <c r="A66" s="41"/>
      <c r="B66" s="41"/>
      <c r="C66" s="41"/>
      <c r="D66" s="41"/>
      <c r="E66" s="41"/>
      <c r="F66" s="41"/>
      <c r="G66" s="41"/>
    </row>
    <row r="67" spans="1:7" x14ac:dyDescent="0.2">
      <c r="A67" s="41"/>
      <c r="B67" s="41"/>
      <c r="C67" s="41"/>
      <c r="D67" s="41"/>
      <c r="E67" s="41"/>
      <c r="F67" s="41"/>
      <c r="G67" s="41"/>
    </row>
    <row r="68" spans="1:7" x14ac:dyDescent="0.2">
      <c r="A68" s="41"/>
      <c r="B68" s="41"/>
      <c r="C68" s="41"/>
      <c r="D68" s="41"/>
      <c r="E68" s="41"/>
      <c r="F68" s="41"/>
      <c r="G68" s="41"/>
    </row>
    <row r="69" spans="1:7" x14ac:dyDescent="0.2">
      <c r="A69" s="41"/>
      <c r="B69" s="41"/>
      <c r="C69" s="41"/>
      <c r="D69" s="41"/>
      <c r="E69" s="41"/>
      <c r="F69" s="41"/>
      <c r="G69" s="41"/>
    </row>
    <row r="70" spans="1:7" x14ac:dyDescent="0.2">
      <c r="A70" s="41"/>
      <c r="B70" s="41"/>
      <c r="C70" s="41"/>
      <c r="D70" s="41"/>
      <c r="E70" s="41"/>
      <c r="F70" s="41"/>
      <c r="G70" s="41"/>
    </row>
    <row r="71" spans="1:7" x14ac:dyDescent="0.2">
      <c r="A71" s="41"/>
      <c r="B71" s="41"/>
      <c r="C71" s="41"/>
      <c r="D71" s="41"/>
      <c r="E71" s="41"/>
      <c r="F71" s="41"/>
      <c r="G71" s="41"/>
    </row>
    <row r="72" spans="1:7" x14ac:dyDescent="0.2">
      <c r="A72" s="41"/>
      <c r="B72" s="41"/>
      <c r="C72" s="41"/>
      <c r="D72" s="41"/>
      <c r="E72" s="41"/>
      <c r="F72" s="41"/>
      <c r="G72" s="41"/>
    </row>
    <row r="73" spans="1:7" x14ac:dyDescent="0.2">
      <c r="A73" s="41"/>
      <c r="B73" s="41"/>
      <c r="C73" s="41"/>
      <c r="D73" s="41"/>
      <c r="E73" s="41"/>
      <c r="F73" s="41"/>
      <c r="G73" s="41"/>
    </row>
    <row r="74" spans="1:7" x14ac:dyDescent="0.2">
      <c r="A74" s="41"/>
      <c r="B74" s="41"/>
      <c r="C74" s="41"/>
      <c r="D74" s="41"/>
      <c r="E74" s="41"/>
      <c r="F74" s="41"/>
      <c r="G74" s="41"/>
    </row>
    <row r="75" spans="1:7" x14ac:dyDescent="0.2">
      <c r="A75" s="41"/>
      <c r="B75" s="41"/>
      <c r="C75" s="41"/>
      <c r="D75" s="41"/>
      <c r="E75" s="41"/>
      <c r="F75" s="41"/>
      <c r="G75" s="41"/>
    </row>
    <row r="76" spans="1:7" x14ac:dyDescent="0.2">
      <c r="A76" s="41"/>
      <c r="B76" s="41"/>
      <c r="C76" s="41"/>
      <c r="D76" s="41"/>
      <c r="E76" s="41"/>
      <c r="F76" s="41"/>
      <c r="G76" s="41"/>
    </row>
    <row r="77" spans="1:7" x14ac:dyDescent="0.2">
      <c r="A77" s="41"/>
      <c r="B77" s="41"/>
      <c r="C77" s="41"/>
      <c r="D77" s="41"/>
      <c r="E77" s="41"/>
      <c r="F77" s="41"/>
      <c r="G77" s="41"/>
    </row>
    <row r="78" spans="1:7" x14ac:dyDescent="0.2">
      <c r="A78" s="41"/>
      <c r="B78" s="41"/>
      <c r="C78" s="41"/>
      <c r="D78" s="41"/>
      <c r="E78" s="41"/>
      <c r="F78" s="41"/>
      <c r="G78" s="41"/>
    </row>
    <row r="79" spans="1:7" x14ac:dyDescent="0.2">
      <c r="A79" s="41"/>
      <c r="B79" s="41"/>
      <c r="C79" s="41"/>
      <c r="D79" s="41"/>
      <c r="E79" s="41"/>
      <c r="F79" s="41"/>
      <c r="G79" s="41"/>
    </row>
    <row r="80" spans="1:7" x14ac:dyDescent="0.2">
      <c r="A80" s="41"/>
      <c r="B80" s="41"/>
      <c r="C80" s="41"/>
      <c r="D80" s="41"/>
      <c r="E80" s="41"/>
      <c r="F80" s="41"/>
      <c r="G80" s="41"/>
    </row>
    <row r="81" spans="1:7" x14ac:dyDescent="0.2">
      <c r="A81" s="41"/>
      <c r="B81" s="41"/>
      <c r="C81" s="41"/>
      <c r="D81" s="41"/>
      <c r="E81" s="41"/>
      <c r="F81" s="41"/>
      <c r="G81" s="41"/>
    </row>
    <row r="82" spans="1:7" x14ac:dyDescent="0.2">
      <c r="A82" s="41"/>
      <c r="B82" s="41"/>
      <c r="C82" s="41"/>
      <c r="D82" s="41"/>
      <c r="E82" s="41"/>
      <c r="F82" s="41"/>
      <c r="G82" s="41"/>
    </row>
    <row r="83" spans="1:7" x14ac:dyDescent="0.2">
      <c r="A83" s="41"/>
      <c r="B83" s="41"/>
      <c r="C83" s="41"/>
      <c r="D83" s="41"/>
      <c r="E83" s="41"/>
      <c r="F83" s="41"/>
      <c r="G83" s="41"/>
    </row>
    <row r="84" spans="1:7" x14ac:dyDescent="0.2">
      <c r="A84" s="41"/>
      <c r="B84" s="41"/>
      <c r="C84" s="41"/>
      <c r="D84" s="41"/>
      <c r="E84" s="41"/>
      <c r="F84" s="41"/>
      <c r="G84" s="41"/>
    </row>
    <row r="85" spans="1:7" x14ac:dyDescent="0.2">
      <c r="A85" s="41"/>
      <c r="B85" s="41"/>
      <c r="C85" s="41"/>
      <c r="D85" s="41"/>
      <c r="E85" s="41"/>
      <c r="F85" s="41"/>
      <c r="G85" s="41"/>
    </row>
    <row r="86" spans="1:7" x14ac:dyDescent="0.2">
      <c r="A86" s="41"/>
      <c r="B86" s="41"/>
      <c r="C86" s="41"/>
      <c r="D86" s="41"/>
      <c r="E86" s="41"/>
      <c r="F86" s="41"/>
      <c r="G86" s="41"/>
    </row>
    <row r="87" spans="1:7" x14ac:dyDescent="0.2">
      <c r="A87" s="41"/>
      <c r="B87" s="41"/>
      <c r="C87" s="41"/>
      <c r="D87" s="41"/>
      <c r="E87" s="41"/>
      <c r="F87" s="41"/>
      <c r="G87" s="41"/>
    </row>
    <row r="88" spans="1:7" x14ac:dyDescent="0.2">
      <c r="A88" s="41"/>
      <c r="B88" s="41"/>
      <c r="C88" s="41"/>
      <c r="D88" s="41"/>
      <c r="E88" s="41"/>
      <c r="F88" s="41"/>
      <c r="G88" s="41"/>
    </row>
    <row r="89" spans="1:7" x14ac:dyDescent="0.2">
      <c r="A89" s="41"/>
      <c r="B89" s="41"/>
      <c r="C89" s="41"/>
      <c r="D89" s="41"/>
      <c r="E89" s="41"/>
      <c r="F89" s="41"/>
      <c r="G89" s="41"/>
    </row>
    <row r="90" spans="1:7" x14ac:dyDescent="0.2">
      <c r="A90" s="41"/>
      <c r="B90" s="41"/>
      <c r="C90" s="41"/>
      <c r="D90" s="41"/>
      <c r="E90" s="41"/>
      <c r="F90" s="41"/>
      <c r="G90" s="41"/>
    </row>
    <row r="91" spans="1:7" x14ac:dyDescent="0.2">
      <c r="A91" s="41"/>
      <c r="B91" s="41"/>
      <c r="C91" s="41"/>
      <c r="D91" s="41"/>
      <c r="E91" s="41"/>
      <c r="F91" s="41"/>
      <c r="G91" s="41"/>
    </row>
    <row r="92" spans="1:7" x14ac:dyDescent="0.2">
      <c r="A92" s="41"/>
      <c r="B92" s="41"/>
      <c r="C92" s="41"/>
      <c r="D92" s="41"/>
      <c r="E92" s="41"/>
      <c r="F92" s="41"/>
      <c r="G92" s="41"/>
    </row>
    <row r="93" spans="1:7" x14ac:dyDescent="0.2">
      <c r="A93" s="41"/>
      <c r="B93" s="41"/>
      <c r="C93" s="41"/>
      <c r="D93" s="41"/>
      <c r="E93" s="41"/>
      <c r="F93" s="41"/>
      <c r="G93" s="41"/>
    </row>
    <row r="94" spans="1:7" x14ac:dyDescent="0.2">
      <c r="A94" s="41"/>
      <c r="B94" s="41"/>
      <c r="C94" s="41"/>
      <c r="D94" s="41"/>
      <c r="E94" s="41"/>
      <c r="F94" s="41"/>
      <c r="G94" s="41"/>
    </row>
    <row r="95" spans="1:7" x14ac:dyDescent="0.2">
      <c r="A95" s="41"/>
      <c r="B95" s="41"/>
      <c r="C95" s="41"/>
      <c r="D95" s="41"/>
      <c r="E95" s="41"/>
      <c r="F95" s="41"/>
      <c r="G95" s="41"/>
    </row>
    <row r="96" spans="1:7" x14ac:dyDescent="0.2">
      <c r="A96" s="41"/>
      <c r="B96" s="41"/>
      <c r="C96" s="41"/>
      <c r="D96" s="41"/>
      <c r="E96" s="41"/>
      <c r="F96" s="41"/>
      <c r="G96" s="41"/>
    </row>
    <row r="97" spans="1:7" x14ac:dyDescent="0.2">
      <c r="A97" s="41"/>
      <c r="B97" s="41"/>
      <c r="C97" s="41"/>
      <c r="D97" s="41"/>
      <c r="E97" s="41"/>
      <c r="F97" s="41"/>
      <c r="G97" s="41"/>
    </row>
    <row r="98" spans="1:7" x14ac:dyDescent="0.2">
      <c r="A98" s="41"/>
      <c r="B98" s="41"/>
      <c r="C98" s="41"/>
      <c r="D98" s="41"/>
      <c r="E98" s="41"/>
      <c r="F98" s="41"/>
      <c r="G98" s="41"/>
    </row>
    <row r="99" spans="1:7" x14ac:dyDescent="0.2">
      <c r="A99" s="41"/>
      <c r="B99" s="41"/>
      <c r="C99" s="41"/>
      <c r="D99" s="41"/>
      <c r="E99" s="41"/>
      <c r="F99" s="41"/>
      <c r="G99" s="41"/>
    </row>
    <row r="100" spans="1:7" x14ac:dyDescent="0.2">
      <c r="A100" s="41"/>
      <c r="B100" s="41"/>
      <c r="C100" s="41"/>
      <c r="D100" s="41"/>
      <c r="E100" s="41"/>
      <c r="F100" s="41"/>
      <c r="G100" s="41"/>
    </row>
    <row r="101" spans="1:7" x14ac:dyDescent="0.2">
      <c r="A101" s="41"/>
      <c r="B101" s="41"/>
      <c r="C101" s="41"/>
      <c r="D101" s="41"/>
      <c r="E101" s="41"/>
      <c r="F101" s="41"/>
      <c r="G101" s="41"/>
    </row>
    <row r="102" spans="1:7" x14ac:dyDescent="0.2">
      <c r="A102" s="41"/>
      <c r="B102" s="41"/>
      <c r="C102" s="41"/>
      <c r="D102" s="41"/>
      <c r="E102" s="41"/>
      <c r="F102" s="41"/>
      <c r="G102" s="41"/>
    </row>
    <row r="103" spans="1:7" x14ac:dyDescent="0.2">
      <c r="A103" s="41"/>
      <c r="B103" s="41"/>
      <c r="C103" s="41"/>
      <c r="D103" s="41"/>
      <c r="E103" s="41"/>
      <c r="F103" s="41"/>
      <c r="G103" s="41"/>
    </row>
    <row r="104" spans="1:7" x14ac:dyDescent="0.2">
      <c r="A104" s="41"/>
      <c r="B104" s="41"/>
      <c r="C104" s="41"/>
      <c r="D104" s="41"/>
      <c r="E104" s="41"/>
      <c r="F104" s="41"/>
      <c r="G104" s="41"/>
    </row>
    <row r="105" spans="1:7" x14ac:dyDescent="0.2">
      <c r="A105" s="41"/>
      <c r="B105" s="41"/>
      <c r="C105" s="41"/>
      <c r="D105" s="41"/>
      <c r="E105" s="41"/>
      <c r="F105" s="41"/>
      <c r="G105" s="41"/>
    </row>
    <row r="106" spans="1:7" x14ac:dyDescent="0.2">
      <c r="A106" s="41"/>
      <c r="B106" s="41"/>
      <c r="C106" s="41"/>
      <c r="D106" s="41"/>
      <c r="E106" s="41"/>
      <c r="F106" s="41"/>
      <c r="G106" s="41"/>
    </row>
    <row r="107" spans="1:7" x14ac:dyDescent="0.2">
      <c r="A107" s="41"/>
      <c r="B107" s="41"/>
      <c r="C107" s="41"/>
      <c r="D107" s="41"/>
      <c r="E107" s="41"/>
      <c r="F107" s="41"/>
      <c r="G107" s="41"/>
    </row>
    <row r="108" spans="1:7" x14ac:dyDescent="0.2">
      <c r="G108" s="41"/>
    </row>
  </sheetData>
  <mergeCells count="11">
    <mergeCell ref="A1:G1"/>
    <mergeCell ref="A2:A3"/>
    <mergeCell ref="B2:B3"/>
    <mergeCell ref="C2:C3"/>
    <mergeCell ref="D2:D3"/>
    <mergeCell ref="E2:E3"/>
    <mergeCell ref="D4:D49"/>
    <mergeCell ref="E4:E49"/>
    <mergeCell ref="A51:B51"/>
    <mergeCell ref="F2:R2"/>
    <mergeCell ref="F19:R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8"/>
  <sheetViews>
    <sheetView zoomScale="75" zoomScaleNormal="75" workbookViewId="0">
      <selection sqref="A1:G1"/>
    </sheetView>
  </sheetViews>
  <sheetFormatPr defaultColWidth="9.140625" defaultRowHeight="14.25" x14ac:dyDescent="0.2"/>
  <cols>
    <col min="1" max="1" width="6.42578125" style="27" customWidth="1"/>
    <col min="2" max="2" width="56.28515625" style="27" customWidth="1"/>
    <col min="3" max="4" width="18.42578125" style="27" customWidth="1"/>
    <col min="5" max="5" width="16.28515625" style="27" customWidth="1"/>
    <col min="6" max="6" width="13.140625" style="27" customWidth="1"/>
    <col min="7" max="7" width="11.140625" style="27" customWidth="1"/>
    <col min="8" max="8" width="11.7109375" style="27" customWidth="1"/>
    <col min="9" max="9" width="12" style="27" customWidth="1"/>
    <col min="10" max="10" width="11.5703125" style="27" customWidth="1"/>
    <col min="11" max="11" width="11.7109375" style="27" customWidth="1"/>
    <col min="12" max="12" width="11.28515625" style="27" customWidth="1"/>
    <col min="13" max="13" width="12.28515625" style="27" customWidth="1"/>
    <col min="14" max="14" width="11" style="27" customWidth="1"/>
    <col min="15" max="15" width="11.28515625" style="27" customWidth="1"/>
    <col min="16" max="16" width="11.42578125" style="27" customWidth="1"/>
    <col min="17" max="17" width="12.28515625" style="27" customWidth="1"/>
    <col min="18" max="18" width="11.28515625" style="27" customWidth="1"/>
    <col min="19" max="19" width="10.140625" style="27" customWidth="1"/>
    <col min="20" max="20" width="9.140625" style="27"/>
    <col min="21" max="21" width="10" style="27" bestFit="1" customWidth="1"/>
    <col min="22" max="16384" width="9.140625" style="27"/>
  </cols>
  <sheetData>
    <row r="1" spans="1:20" ht="45" customHeight="1" x14ac:dyDescent="0.25">
      <c r="A1" s="89" t="s">
        <v>145</v>
      </c>
      <c r="B1" s="89"/>
      <c r="C1" s="89"/>
      <c r="D1" s="89"/>
      <c r="E1" s="89"/>
      <c r="F1" s="89"/>
      <c r="G1" s="89"/>
    </row>
    <row r="2" spans="1:20" ht="74.25" customHeight="1" x14ac:dyDescent="0.2">
      <c r="A2" s="79" t="s">
        <v>40</v>
      </c>
      <c r="B2" s="79" t="s">
        <v>1</v>
      </c>
      <c r="C2" s="79" t="s">
        <v>41</v>
      </c>
      <c r="D2" s="79" t="s">
        <v>42</v>
      </c>
      <c r="E2" s="79" t="s">
        <v>43</v>
      </c>
      <c r="F2" s="83" t="s">
        <v>34</v>
      </c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5"/>
    </row>
    <row r="3" spans="1:20" x14ac:dyDescent="0.2">
      <c r="A3" s="81"/>
      <c r="B3" s="81"/>
      <c r="C3" s="81"/>
      <c r="D3" s="81"/>
      <c r="E3" s="81"/>
      <c r="F3" s="24" t="s">
        <v>109</v>
      </c>
      <c r="G3" s="24" t="s">
        <v>7</v>
      </c>
      <c r="H3" s="24" t="s">
        <v>8</v>
      </c>
      <c r="I3" s="24" t="s">
        <v>9</v>
      </c>
      <c r="J3" s="24" t="s">
        <v>10</v>
      </c>
      <c r="K3" s="24" t="s">
        <v>11</v>
      </c>
      <c r="L3" s="24" t="s">
        <v>12</v>
      </c>
      <c r="M3" s="24" t="s">
        <v>13</v>
      </c>
      <c r="N3" s="24" t="s">
        <v>14</v>
      </c>
      <c r="O3" s="24" t="s">
        <v>15</v>
      </c>
      <c r="P3" s="24" t="s">
        <v>16</v>
      </c>
      <c r="Q3" s="24" t="s">
        <v>17</v>
      </c>
      <c r="R3" s="24" t="s">
        <v>18</v>
      </c>
    </row>
    <row r="4" spans="1:20" ht="15" customHeight="1" x14ac:dyDescent="0.2">
      <c r="A4" s="24">
        <v>1</v>
      </c>
      <c r="B4" s="28" t="s">
        <v>44</v>
      </c>
      <c r="C4" s="24" t="s">
        <v>45</v>
      </c>
      <c r="D4" s="79"/>
      <c r="E4" s="79" t="s">
        <v>46</v>
      </c>
      <c r="F4" s="24">
        <v>195</v>
      </c>
      <c r="G4" s="69">
        <v>195</v>
      </c>
      <c r="H4" s="69">
        <v>195</v>
      </c>
      <c r="I4" s="69">
        <v>195</v>
      </c>
      <c r="J4" s="69">
        <v>195</v>
      </c>
      <c r="K4" s="69">
        <v>195</v>
      </c>
      <c r="L4" s="69">
        <v>195</v>
      </c>
      <c r="M4" s="69">
        <v>195</v>
      </c>
      <c r="N4" s="69">
        <v>195</v>
      </c>
      <c r="O4" s="69">
        <v>195</v>
      </c>
      <c r="P4" s="69">
        <v>195</v>
      </c>
      <c r="Q4" s="69">
        <v>195</v>
      </c>
      <c r="R4" s="69">
        <v>195</v>
      </c>
    </row>
    <row r="5" spans="1:20" ht="57" x14ac:dyDescent="0.2">
      <c r="A5" s="24">
        <v>2</v>
      </c>
      <c r="B5" s="28" t="s">
        <v>47</v>
      </c>
      <c r="C5" s="24" t="s">
        <v>45</v>
      </c>
      <c r="D5" s="80"/>
      <c r="E5" s="80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</row>
    <row r="6" spans="1:20" x14ac:dyDescent="0.2">
      <c r="A6" s="24">
        <v>3</v>
      </c>
      <c r="B6" s="29" t="s">
        <v>48</v>
      </c>
      <c r="C6" s="24" t="s">
        <v>49</v>
      </c>
      <c r="D6" s="80"/>
      <c r="E6" s="80"/>
      <c r="F6" s="30">
        <f>SUM(G6:R6)</f>
        <v>599.64800000000002</v>
      </c>
      <c r="G6" s="30">
        <v>68.975999999999999</v>
      </c>
      <c r="H6" s="17">
        <v>69.236000000000004</v>
      </c>
      <c r="I6" s="17">
        <v>66.399000000000001</v>
      </c>
      <c r="J6" s="17">
        <v>60.478000000000002</v>
      </c>
      <c r="K6" s="17">
        <v>29.597999999999999</v>
      </c>
      <c r="L6" s="17">
        <v>35.430999999999997</v>
      </c>
      <c r="M6" s="17">
        <v>28.533000000000001</v>
      </c>
      <c r="N6" s="17">
        <v>31.036999999999999</v>
      </c>
      <c r="O6" s="17">
        <v>29.3</v>
      </c>
      <c r="P6" s="17">
        <v>52.331000000000003</v>
      </c>
      <c r="Q6" s="17">
        <v>63.66</v>
      </c>
      <c r="R6" s="17">
        <v>64.668999999999997</v>
      </c>
      <c r="S6" s="31"/>
    </row>
    <row r="7" spans="1:20" x14ac:dyDescent="0.2">
      <c r="A7" s="24">
        <v>4</v>
      </c>
      <c r="B7" s="29" t="s">
        <v>50</v>
      </c>
      <c r="C7" s="24" t="s">
        <v>49</v>
      </c>
      <c r="D7" s="80"/>
      <c r="E7" s="80"/>
      <c r="F7" s="30">
        <f>SUM(G7:R7)</f>
        <v>522.18550000000005</v>
      </c>
      <c r="G7" s="30">
        <v>60.505999999999993</v>
      </c>
      <c r="H7" s="17">
        <v>60.323000000000008</v>
      </c>
      <c r="I7" s="17">
        <v>57.979000000000006</v>
      </c>
      <c r="J7" s="17">
        <v>52.472000000000001</v>
      </c>
      <c r="K7" s="17">
        <v>24.0505</v>
      </c>
      <c r="L7" s="17">
        <v>31.79</v>
      </c>
      <c r="M7" s="17">
        <v>25.326000000000001</v>
      </c>
      <c r="N7" s="17">
        <v>26.636999999999997</v>
      </c>
      <c r="O7" s="17">
        <v>24.971</v>
      </c>
      <c r="P7" s="17">
        <v>46.224000000000004</v>
      </c>
      <c r="Q7" s="17">
        <v>55.94</v>
      </c>
      <c r="R7" s="17">
        <v>55.966999999999999</v>
      </c>
      <c r="S7" s="31"/>
    </row>
    <row r="8" spans="1:20" x14ac:dyDescent="0.2">
      <c r="A8" s="24">
        <v>5</v>
      </c>
      <c r="B8" s="29" t="s">
        <v>51</v>
      </c>
      <c r="C8" s="24" t="s">
        <v>52</v>
      </c>
      <c r="D8" s="80"/>
      <c r="E8" s="80"/>
      <c r="F8" s="30">
        <f>SUM(G8:R8)</f>
        <v>1022.5300000000001</v>
      </c>
      <c r="G8" s="30">
        <v>157.08500000000001</v>
      </c>
      <c r="H8" s="17">
        <v>137.155</v>
      </c>
      <c r="I8" s="17">
        <v>136.15</v>
      </c>
      <c r="J8" s="17">
        <v>96.97</v>
      </c>
      <c r="K8" s="17">
        <v>41.21</v>
      </c>
      <c r="L8" s="17">
        <v>10.78</v>
      </c>
      <c r="M8" s="17">
        <v>17.78</v>
      </c>
      <c r="N8" s="17">
        <v>26.82</v>
      </c>
      <c r="O8" s="17">
        <v>49.65</v>
      </c>
      <c r="P8" s="17">
        <v>83.5</v>
      </c>
      <c r="Q8" s="17">
        <v>122.09</v>
      </c>
      <c r="R8" s="17">
        <v>143.34</v>
      </c>
      <c r="S8" s="31"/>
    </row>
    <row r="9" spans="1:20" x14ac:dyDescent="0.2">
      <c r="A9" s="24">
        <v>6</v>
      </c>
      <c r="B9" s="29" t="s">
        <v>53</v>
      </c>
      <c r="C9" s="24" t="s">
        <v>52</v>
      </c>
      <c r="D9" s="80"/>
      <c r="E9" s="80"/>
      <c r="F9" s="30">
        <f>SUM(G9:R9)</f>
        <v>1021.1799999999998</v>
      </c>
      <c r="G9" s="30">
        <v>156.815</v>
      </c>
      <c r="H9" s="17">
        <v>136.91499999999999</v>
      </c>
      <c r="I9" s="17">
        <v>135.91</v>
      </c>
      <c r="J9" s="17">
        <v>96.87</v>
      </c>
      <c r="K9" s="17">
        <v>41.21</v>
      </c>
      <c r="L9" s="17">
        <v>10.75</v>
      </c>
      <c r="M9" s="17">
        <v>17.78</v>
      </c>
      <c r="N9" s="17">
        <v>26.81</v>
      </c>
      <c r="O9" s="17">
        <v>49.629999999999995</v>
      </c>
      <c r="P9" s="17">
        <v>83.4</v>
      </c>
      <c r="Q9" s="17">
        <v>121.91</v>
      </c>
      <c r="R9" s="17">
        <v>143.18</v>
      </c>
      <c r="S9" s="31"/>
    </row>
    <row r="10" spans="1:20" ht="15" x14ac:dyDescent="0.2">
      <c r="A10" s="24">
        <v>7</v>
      </c>
      <c r="B10" s="32" t="s">
        <v>54</v>
      </c>
      <c r="C10" s="24" t="s">
        <v>55</v>
      </c>
      <c r="D10" s="80"/>
      <c r="E10" s="80"/>
      <c r="F10" s="30"/>
      <c r="G10" s="30"/>
      <c r="H10" s="33"/>
      <c r="I10" s="33"/>
      <c r="J10" s="34"/>
      <c r="K10" s="33"/>
      <c r="L10" s="33"/>
      <c r="M10" s="33"/>
      <c r="N10" s="33"/>
      <c r="O10" s="33"/>
      <c r="P10" s="33"/>
      <c r="Q10" s="33"/>
      <c r="R10" s="33"/>
    </row>
    <row r="11" spans="1:20" ht="15" x14ac:dyDescent="0.2">
      <c r="A11" s="24" t="s">
        <v>56</v>
      </c>
      <c r="B11" s="32" t="s">
        <v>57</v>
      </c>
      <c r="C11" s="24" t="s">
        <v>55</v>
      </c>
      <c r="D11" s="80"/>
      <c r="E11" s="80"/>
      <c r="F11" s="30"/>
      <c r="G11" s="30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spans="1:20" ht="15" x14ac:dyDescent="0.2">
      <c r="A12" s="24" t="s">
        <v>58</v>
      </c>
      <c r="B12" s="32" t="s">
        <v>59</v>
      </c>
      <c r="C12" s="24" t="s">
        <v>55</v>
      </c>
      <c r="D12" s="80"/>
      <c r="E12" s="80"/>
      <c r="F12" s="30"/>
      <c r="G12" s="30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</row>
    <row r="13" spans="1:20" ht="30" x14ac:dyDescent="0.2">
      <c r="A13" s="24" t="s">
        <v>60</v>
      </c>
      <c r="B13" s="35" t="s">
        <v>61</v>
      </c>
      <c r="C13" s="24" t="s">
        <v>55</v>
      </c>
      <c r="D13" s="80"/>
      <c r="E13" s="80"/>
      <c r="F13" s="30"/>
      <c r="G13" s="30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</row>
    <row r="14" spans="1:20" x14ac:dyDescent="0.2">
      <c r="A14" s="24"/>
      <c r="B14" s="29"/>
      <c r="C14" s="24"/>
      <c r="D14" s="80"/>
      <c r="E14" s="80"/>
      <c r="F14" s="30"/>
      <c r="G14" s="30"/>
      <c r="H14" s="34"/>
      <c r="I14" s="33"/>
      <c r="J14" s="33"/>
      <c r="K14" s="33"/>
      <c r="L14" s="33"/>
      <c r="M14" s="33"/>
      <c r="N14" s="33"/>
      <c r="O14" s="33"/>
      <c r="P14" s="33"/>
      <c r="Q14" s="33"/>
      <c r="R14" s="33"/>
    </row>
    <row r="15" spans="1:20" x14ac:dyDescent="0.2">
      <c r="A15" s="24" t="s">
        <v>62</v>
      </c>
      <c r="B15" s="29" t="s">
        <v>63</v>
      </c>
      <c r="C15" s="24" t="s">
        <v>55</v>
      </c>
      <c r="D15" s="80"/>
      <c r="E15" s="80"/>
      <c r="F15" s="30">
        <f>SUM(G15:R15)</f>
        <v>857422.69606656977</v>
      </c>
      <c r="G15" s="30">
        <v>79607.150761631201</v>
      </c>
      <c r="H15" s="17">
        <v>77368.856595448829</v>
      </c>
      <c r="I15" s="17">
        <v>84822.05877332094</v>
      </c>
      <c r="J15" s="17">
        <v>75932.731640868136</v>
      </c>
      <c r="K15" s="17">
        <v>53310.431865297069</v>
      </c>
      <c r="L15" s="17">
        <v>69566.934471203334</v>
      </c>
      <c r="M15" s="17">
        <v>56556.617714675624</v>
      </c>
      <c r="N15" s="17">
        <v>66874.274156202955</v>
      </c>
      <c r="O15" s="17">
        <v>57059.646640411003</v>
      </c>
      <c r="P15" s="17">
        <v>75185.671824919278</v>
      </c>
      <c r="Q15" s="17">
        <v>81195.278028975488</v>
      </c>
      <c r="R15" s="17">
        <v>79943.043593615963</v>
      </c>
      <c r="S15" s="31"/>
      <c r="T15" s="31"/>
    </row>
    <row r="16" spans="1:20" x14ac:dyDescent="0.2">
      <c r="A16" s="24"/>
      <c r="B16" s="29" t="s">
        <v>64</v>
      </c>
      <c r="C16" s="24" t="s">
        <v>65</v>
      </c>
      <c r="D16" s="80"/>
      <c r="E16" s="80"/>
      <c r="F16" s="30">
        <v>380.41831571123311</v>
      </c>
      <c r="G16" s="30">
        <v>336.62</v>
      </c>
      <c r="H16" s="17">
        <v>322.40600000000001</v>
      </c>
      <c r="I16" s="17">
        <v>365.78500000000003</v>
      </c>
      <c r="J16" s="17">
        <v>350.1</v>
      </c>
      <c r="K16" s="17">
        <v>451.63799999999998</v>
      </c>
      <c r="L16" s="17">
        <v>463.608</v>
      </c>
      <c r="M16" s="17">
        <v>528.39099999999996</v>
      </c>
      <c r="N16" s="17">
        <v>502.39499999999998</v>
      </c>
      <c r="O16" s="17">
        <v>453.00099999999998</v>
      </c>
      <c r="P16" s="17">
        <v>396.06200000000001</v>
      </c>
      <c r="Q16" s="17">
        <v>328.88400000000001</v>
      </c>
      <c r="R16" s="17">
        <v>336.89100000000002</v>
      </c>
      <c r="S16" s="31"/>
    </row>
    <row r="17" spans="1:19" x14ac:dyDescent="0.2">
      <c r="A17" s="24" t="s">
        <v>66</v>
      </c>
      <c r="B17" s="29" t="s">
        <v>67</v>
      </c>
      <c r="C17" s="24" t="s">
        <v>55</v>
      </c>
      <c r="D17" s="80"/>
      <c r="E17" s="80"/>
      <c r="F17" s="30">
        <f>SUM(G17:R17)</f>
        <v>752229.78939637507</v>
      </c>
      <c r="G17" s="30">
        <f>185784.564345161-G15</f>
        <v>106177.41358352979</v>
      </c>
      <c r="H17" s="17">
        <f>171389.004263328-H15</f>
        <v>94020.147667879181</v>
      </c>
      <c r="I17" s="17">
        <f>177567.075094936-I15</f>
        <v>92745.016321615069</v>
      </c>
      <c r="J17" s="17">
        <f>146397.380141912-J15</f>
        <v>70464.648501043863</v>
      </c>
      <c r="K17" s="17">
        <f>91621.8627416028-K15</f>
        <v>38311.430876305734</v>
      </c>
      <c r="L17" s="17">
        <f>78703.0332335453-L15</f>
        <v>9136.0987623419642</v>
      </c>
      <c r="M17" s="17">
        <f>70393.8312135672-M15</f>
        <v>13837.213498891579</v>
      </c>
      <c r="N17" s="17">
        <f>92629.9383178546-N15</f>
        <v>25755.664161651643</v>
      </c>
      <c r="O17" s="17">
        <f>101251.282344798-O15</f>
        <v>44191.635704387001</v>
      </c>
      <c r="P17" s="17">
        <f>136537.82470513-P15</f>
        <v>61352.152880210735</v>
      </c>
      <c r="Q17" s="17">
        <f>173490.142268871-Q15</f>
        <v>92294.864239895498</v>
      </c>
      <c r="R17" s="17">
        <f>183886.546792239-R15</f>
        <v>103943.50319862305</v>
      </c>
      <c r="S17" s="31"/>
    </row>
    <row r="18" spans="1:19" ht="15" customHeight="1" x14ac:dyDescent="0.2">
      <c r="A18" s="24"/>
      <c r="B18" s="29" t="s">
        <v>68</v>
      </c>
      <c r="C18" s="24" t="s">
        <v>69</v>
      </c>
      <c r="D18" s="80"/>
      <c r="E18" s="80"/>
      <c r="F18" s="40">
        <v>175.9108518576472</v>
      </c>
      <c r="G18" s="30">
        <v>174.05</v>
      </c>
      <c r="H18" s="17">
        <v>173.66</v>
      </c>
      <c r="I18" s="17">
        <v>172.11</v>
      </c>
      <c r="J18" s="17">
        <v>177.31</v>
      </c>
      <c r="K18" s="17">
        <v>191.39</v>
      </c>
      <c r="L18" s="17">
        <v>180.96</v>
      </c>
      <c r="M18" s="17">
        <v>185.67</v>
      </c>
      <c r="N18" s="17">
        <v>194.19</v>
      </c>
      <c r="O18" s="17">
        <v>178.36</v>
      </c>
      <c r="P18" s="17">
        <v>180.46</v>
      </c>
      <c r="Q18" s="17">
        <v>172.57599999999999</v>
      </c>
      <c r="R18" s="17">
        <v>172.649</v>
      </c>
      <c r="S18" s="31"/>
    </row>
    <row r="19" spans="1:19" ht="30.75" customHeight="1" x14ac:dyDescent="0.2">
      <c r="A19" s="24"/>
      <c r="B19" s="57" t="s">
        <v>126</v>
      </c>
      <c r="C19" s="24"/>
      <c r="D19" s="80"/>
      <c r="E19" s="80"/>
      <c r="F19" s="86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8"/>
      <c r="S19" s="31"/>
    </row>
    <row r="20" spans="1:19" x14ac:dyDescent="0.2">
      <c r="A20" s="24">
        <v>9</v>
      </c>
      <c r="B20" s="29" t="s">
        <v>70</v>
      </c>
      <c r="C20" s="24" t="s">
        <v>55</v>
      </c>
      <c r="D20" s="80"/>
      <c r="E20" s="80"/>
      <c r="F20" s="30"/>
      <c r="G20" s="30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</row>
    <row r="21" spans="1:19" ht="45" x14ac:dyDescent="0.2">
      <c r="A21" s="24">
        <v>10</v>
      </c>
      <c r="B21" s="32" t="s">
        <v>71</v>
      </c>
      <c r="C21" s="24"/>
      <c r="D21" s="80"/>
      <c r="E21" s="80"/>
      <c r="F21" s="37"/>
      <c r="G21" s="37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</row>
    <row r="22" spans="1:19" x14ac:dyDescent="0.2">
      <c r="A22" s="38" t="s">
        <v>72</v>
      </c>
      <c r="B22" s="28" t="s">
        <v>73</v>
      </c>
      <c r="C22" s="24" t="s">
        <v>74</v>
      </c>
      <c r="D22" s="80"/>
      <c r="E22" s="80"/>
      <c r="F22" s="37"/>
      <c r="G22" s="37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</row>
    <row r="23" spans="1:19" ht="28.5" x14ac:dyDescent="0.2">
      <c r="A23" s="38" t="s">
        <v>75</v>
      </c>
      <c r="B23" s="28" t="s">
        <v>76</v>
      </c>
      <c r="C23" s="24" t="s">
        <v>77</v>
      </c>
      <c r="D23" s="80"/>
      <c r="E23" s="80"/>
      <c r="F23" s="37"/>
      <c r="G23" s="37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</row>
    <row r="24" spans="1:19" ht="36.75" customHeight="1" x14ac:dyDescent="0.2">
      <c r="A24" s="38" t="s">
        <v>78</v>
      </c>
      <c r="B24" s="28" t="s">
        <v>79</v>
      </c>
      <c r="C24" s="24"/>
      <c r="D24" s="80"/>
      <c r="E24" s="80"/>
      <c r="F24" s="37"/>
      <c r="G24" s="37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</row>
    <row r="25" spans="1:19" x14ac:dyDescent="0.2">
      <c r="A25" s="38"/>
      <c r="B25" s="29"/>
      <c r="C25" s="24"/>
      <c r="D25" s="80"/>
      <c r="E25" s="80"/>
      <c r="F25" s="37"/>
      <c r="G25" s="37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</row>
    <row r="26" spans="1:19" ht="15" x14ac:dyDescent="0.2">
      <c r="A26" s="24">
        <v>11</v>
      </c>
      <c r="B26" s="32" t="s">
        <v>80</v>
      </c>
      <c r="C26" s="39" t="s">
        <v>55</v>
      </c>
      <c r="D26" s="80"/>
      <c r="E26" s="80"/>
      <c r="F26" s="37"/>
      <c r="G26" s="37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</row>
    <row r="27" spans="1:19" x14ac:dyDescent="0.2">
      <c r="A27" s="24" t="s">
        <v>81</v>
      </c>
      <c r="B27" s="28" t="s">
        <v>82</v>
      </c>
      <c r="C27" s="24" t="s">
        <v>55</v>
      </c>
      <c r="D27" s="80"/>
      <c r="E27" s="80"/>
      <c r="F27" s="37"/>
      <c r="G27" s="37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</row>
    <row r="28" spans="1:19" x14ac:dyDescent="0.2">
      <c r="A28" s="24" t="s">
        <v>83</v>
      </c>
      <c r="B28" s="28" t="s">
        <v>84</v>
      </c>
      <c r="C28" s="24" t="s">
        <v>55</v>
      </c>
      <c r="D28" s="80"/>
      <c r="E28" s="80"/>
      <c r="F28" s="30"/>
      <c r="G28" s="30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</row>
    <row r="29" spans="1:19" ht="28.5" x14ac:dyDescent="0.2">
      <c r="A29" s="24" t="s">
        <v>85</v>
      </c>
      <c r="B29" s="28" t="s">
        <v>86</v>
      </c>
      <c r="C29" s="24" t="s">
        <v>55</v>
      </c>
      <c r="D29" s="80"/>
      <c r="E29" s="80"/>
      <c r="F29" s="37"/>
      <c r="G29" s="37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</row>
    <row r="30" spans="1:19" x14ac:dyDescent="0.2">
      <c r="A30" s="24"/>
      <c r="B30" s="29"/>
      <c r="C30" s="24"/>
      <c r="D30" s="80"/>
      <c r="E30" s="80"/>
      <c r="F30" s="37"/>
      <c r="G30" s="37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</row>
    <row r="31" spans="1:19" ht="28.5" x14ac:dyDescent="0.2">
      <c r="A31" s="24">
        <v>12</v>
      </c>
      <c r="B31" s="28" t="s">
        <v>87</v>
      </c>
      <c r="C31" s="24" t="s">
        <v>55</v>
      </c>
      <c r="D31" s="80"/>
      <c r="E31" s="80"/>
      <c r="F31" s="37"/>
      <c r="G31" s="37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</row>
    <row r="32" spans="1:19" x14ac:dyDescent="0.2">
      <c r="A32" s="24" t="s">
        <v>88</v>
      </c>
      <c r="B32" s="28" t="s">
        <v>89</v>
      </c>
      <c r="C32" s="24" t="s">
        <v>55</v>
      </c>
      <c r="D32" s="80"/>
      <c r="E32" s="80"/>
      <c r="F32" s="37"/>
      <c r="G32" s="37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</row>
    <row r="33" spans="1:18" x14ac:dyDescent="0.2">
      <c r="A33" s="24"/>
      <c r="B33" s="28" t="s">
        <v>90</v>
      </c>
      <c r="C33" s="24" t="s">
        <v>55</v>
      </c>
      <c r="D33" s="80"/>
      <c r="E33" s="80"/>
      <c r="F33" s="37"/>
      <c r="G33" s="37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</row>
    <row r="34" spans="1:18" x14ac:dyDescent="0.2">
      <c r="A34" s="24"/>
      <c r="B34" s="29"/>
      <c r="C34" s="24"/>
      <c r="D34" s="80"/>
      <c r="E34" s="80"/>
      <c r="F34" s="24"/>
      <c r="G34" s="24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</row>
    <row r="35" spans="1:18" x14ac:dyDescent="0.2">
      <c r="A35" s="24" t="s">
        <v>91</v>
      </c>
      <c r="B35" s="28" t="s">
        <v>92</v>
      </c>
      <c r="C35" s="24" t="s">
        <v>55</v>
      </c>
      <c r="D35" s="80"/>
      <c r="E35" s="80"/>
      <c r="F35" s="37"/>
      <c r="G35" s="37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</row>
    <row r="36" spans="1:18" x14ac:dyDescent="0.2">
      <c r="A36" s="24" t="s">
        <v>93</v>
      </c>
      <c r="B36" s="28" t="s">
        <v>82</v>
      </c>
      <c r="C36" s="24" t="s">
        <v>55</v>
      </c>
      <c r="D36" s="80"/>
      <c r="E36" s="80"/>
      <c r="F36" s="24"/>
      <c r="G36" s="24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</row>
    <row r="37" spans="1:18" x14ac:dyDescent="0.2">
      <c r="A37" s="24" t="s">
        <v>94</v>
      </c>
      <c r="B37" s="28" t="s">
        <v>84</v>
      </c>
      <c r="C37" s="24" t="s">
        <v>55</v>
      </c>
      <c r="D37" s="80"/>
      <c r="E37" s="80"/>
      <c r="F37" s="37"/>
      <c r="G37" s="37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</row>
    <row r="38" spans="1:18" ht="28.5" x14ac:dyDescent="0.2">
      <c r="A38" s="24" t="s">
        <v>95</v>
      </c>
      <c r="B38" s="28" t="s">
        <v>86</v>
      </c>
      <c r="C38" s="24" t="s">
        <v>55</v>
      </c>
      <c r="D38" s="80"/>
      <c r="E38" s="80"/>
      <c r="F38" s="24"/>
      <c r="G38" s="24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</row>
    <row r="39" spans="1:18" x14ac:dyDescent="0.2">
      <c r="A39" s="24"/>
      <c r="B39" s="29"/>
      <c r="C39" s="24"/>
      <c r="D39" s="80"/>
      <c r="E39" s="80"/>
      <c r="F39" s="24"/>
      <c r="G39" s="24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</row>
    <row r="40" spans="1:18" ht="28.5" x14ac:dyDescent="0.2">
      <c r="A40" s="24" t="s">
        <v>96</v>
      </c>
      <c r="B40" s="28" t="s">
        <v>97</v>
      </c>
      <c r="C40" s="24" t="s">
        <v>55</v>
      </c>
      <c r="D40" s="80"/>
      <c r="E40" s="80"/>
      <c r="F40" s="24"/>
      <c r="G40" s="24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</row>
    <row r="41" spans="1:18" x14ac:dyDescent="0.2">
      <c r="A41" s="24" t="s">
        <v>98</v>
      </c>
      <c r="B41" s="28" t="s">
        <v>82</v>
      </c>
      <c r="C41" s="24" t="s">
        <v>55</v>
      </c>
      <c r="D41" s="80"/>
      <c r="E41" s="80"/>
      <c r="F41" s="24"/>
      <c r="G41" s="24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</row>
    <row r="42" spans="1:18" x14ac:dyDescent="0.2">
      <c r="A42" s="24" t="s">
        <v>99</v>
      </c>
      <c r="B42" s="28" t="s">
        <v>84</v>
      </c>
      <c r="C42" s="24" t="s">
        <v>55</v>
      </c>
      <c r="D42" s="80"/>
      <c r="E42" s="80"/>
      <c r="F42" s="24"/>
      <c r="G42" s="24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</row>
    <row r="43" spans="1:18" ht="28.5" x14ac:dyDescent="0.2">
      <c r="A43" s="24" t="s">
        <v>100</v>
      </c>
      <c r="B43" s="28" t="s">
        <v>86</v>
      </c>
      <c r="C43" s="24" t="s">
        <v>55</v>
      </c>
      <c r="D43" s="80"/>
      <c r="E43" s="80"/>
      <c r="F43" s="24"/>
      <c r="G43" s="24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</row>
    <row r="44" spans="1:18" x14ac:dyDescent="0.2">
      <c r="A44" s="24"/>
      <c r="B44" s="29"/>
      <c r="C44" s="24"/>
      <c r="D44" s="80"/>
      <c r="E44" s="80"/>
      <c r="F44" s="24"/>
      <c r="G44" s="24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</row>
    <row r="45" spans="1:18" x14ac:dyDescent="0.2">
      <c r="A45" s="24" t="s">
        <v>101</v>
      </c>
      <c r="B45" s="28" t="s">
        <v>102</v>
      </c>
      <c r="C45" s="24" t="s">
        <v>55</v>
      </c>
      <c r="D45" s="80"/>
      <c r="E45" s="80"/>
      <c r="F45" s="24"/>
      <c r="G45" s="24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</row>
    <row r="46" spans="1:18" x14ac:dyDescent="0.2">
      <c r="A46" s="24"/>
      <c r="B46" s="29"/>
      <c r="C46" s="24"/>
      <c r="D46" s="80"/>
      <c r="E46" s="80"/>
      <c r="F46" s="24"/>
      <c r="G46" s="24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</row>
    <row r="47" spans="1:18" ht="28.5" x14ac:dyDescent="0.2">
      <c r="A47" s="24" t="s">
        <v>103</v>
      </c>
      <c r="B47" s="29" t="s">
        <v>104</v>
      </c>
      <c r="C47" s="24" t="s">
        <v>105</v>
      </c>
      <c r="D47" s="80"/>
      <c r="E47" s="80"/>
      <c r="F47" s="40"/>
      <c r="G47" s="40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</row>
    <row r="48" spans="1:18" x14ac:dyDescent="0.2">
      <c r="A48" s="24"/>
      <c r="B48" s="29"/>
      <c r="C48" s="24"/>
      <c r="D48" s="80"/>
      <c r="E48" s="80"/>
      <c r="F48" s="24"/>
      <c r="G48" s="24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</row>
    <row r="49" spans="1:19" ht="142.5" customHeight="1" x14ac:dyDescent="0.2">
      <c r="A49" s="24" t="s">
        <v>106</v>
      </c>
      <c r="B49" s="28" t="s">
        <v>107</v>
      </c>
      <c r="C49" s="24" t="s">
        <v>55</v>
      </c>
      <c r="D49" s="81"/>
      <c r="E49" s="81"/>
      <c r="F49" s="24"/>
      <c r="G49" s="24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</row>
    <row r="50" spans="1:19" x14ac:dyDescent="0.2">
      <c r="A50" s="55"/>
      <c r="B50" s="55"/>
      <c r="C50" s="55"/>
      <c r="D50" s="55"/>
      <c r="E50" s="55"/>
      <c r="F50" s="55"/>
      <c r="G50" s="55"/>
    </row>
    <row r="51" spans="1:19" ht="14.25" customHeight="1" x14ac:dyDescent="0.2">
      <c r="A51" s="82" t="s">
        <v>108</v>
      </c>
      <c r="B51" s="82"/>
      <c r="C51" s="55"/>
      <c r="D51" s="55"/>
      <c r="E51" s="55"/>
      <c r="F51" s="55"/>
      <c r="G51" s="55"/>
    </row>
    <row r="52" spans="1:19" x14ac:dyDescent="0.2">
      <c r="A52" s="55"/>
      <c r="B52" s="55"/>
      <c r="C52" s="55"/>
      <c r="D52" s="55"/>
      <c r="E52" s="55"/>
      <c r="F52" s="55"/>
      <c r="G52" s="55"/>
    </row>
    <row r="53" spans="1:19" x14ac:dyDescent="0.2">
      <c r="A53" s="55"/>
      <c r="B53" s="55"/>
      <c r="C53" s="55"/>
      <c r="D53" s="55"/>
      <c r="E53" s="55"/>
      <c r="F53" s="55"/>
      <c r="G53" s="55"/>
    </row>
    <row r="54" spans="1:19" x14ac:dyDescent="0.2">
      <c r="A54" s="55"/>
      <c r="B54" s="55"/>
      <c r="C54" s="55"/>
      <c r="D54" s="55"/>
      <c r="E54" s="55"/>
      <c r="F54" s="55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</row>
    <row r="55" spans="1:19" x14ac:dyDescent="0.2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</row>
    <row r="56" spans="1:19" x14ac:dyDescent="0.2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</row>
    <row r="57" spans="1:19" x14ac:dyDescent="0.2">
      <c r="A57" s="55"/>
      <c r="B57" s="55"/>
      <c r="C57" s="55"/>
      <c r="D57" s="55"/>
      <c r="E57" s="55"/>
      <c r="F57" s="55"/>
      <c r="G57" s="55"/>
    </row>
    <row r="58" spans="1:19" x14ac:dyDescent="0.2">
      <c r="A58" s="55"/>
      <c r="B58" s="55"/>
      <c r="C58" s="55"/>
      <c r="D58" s="55"/>
      <c r="E58" s="55"/>
      <c r="F58" s="55"/>
      <c r="G58" s="55"/>
    </row>
    <row r="59" spans="1:19" x14ac:dyDescent="0.2">
      <c r="A59" s="55"/>
      <c r="B59" s="55"/>
      <c r="C59" s="55"/>
      <c r="D59" s="55"/>
      <c r="E59" s="55"/>
      <c r="F59" s="55"/>
      <c r="G59" s="55"/>
    </row>
    <row r="60" spans="1:19" x14ac:dyDescent="0.2">
      <c r="A60" s="55"/>
      <c r="B60" s="55"/>
      <c r="C60" s="55"/>
      <c r="D60" s="55"/>
      <c r="E60" s="55"/>
      <c r="F60" s="55"/>
      <c r="G60" s="55"/>
    </row>
    <row r="61" spans="1:19" x14ac:dyDescent="0.2">
      <c r="A61" s="55"/>
      <c r="B61" s="55"/>
      <c r="C61" s="55"/>
      <c r="D61" s="55"/>
      <c r="E61" s="55"/>
      <c r="F61" s="55"/>
      <c r="G61" s="55"/>
    </row>
    <row r="62" spans="1:19" x14ac:dyDescent="0.2">
      <c r="A62" s="55"/>
      <c r="B62" s="55"/>
      <c r="C62" s="55"/>
      <c r="D62" s="55"/>
      <c r="E62" s="55"/>
      <c r="F62" s="55"/>
      <c r="G62" s="55"/>
    </row>
    <row r="63" spans="1:19" x14ac:dyDescent="0.2">
      <c r="A63" s="55"/>
      <c r="B63" s="55"/>
      <c r="C63" s="55"/>
      <c r="D63" s="55"/>
      <c r="E63" s="55"/>
      <c r="F63" s="55"/>
      <c r="G63" s="55"/>
    </row>
    <row r="64" spans="1:19" x14ac:dyDescent="0.2">
      <c r="A64" s="55"/>
      <c r="B64" s="55"/>
      <c r="C64" s="55"/>
      <c r="D64" s="55"/>
      <c r="E64" s="55"/>
      <c r="F64" s="55"/>
      <c r="G64" s="55"/>
    </row>
    <row r="65" spans="1:7" x14ac:dyDescent="0.2">
      <c r="A65" s="55"/>
      <c r="B65" s="55"/>
      <c r="C65" s="55"/>
      <c r="D65" s="55"/>
      <c r="E65" s="55"/>
      <c r="F65" s="55"/>
      <c r="G65" s="55"/>
    </row>
    <row r="66" spans="1:7" x14ac:dyDescent="0.2">
      <c r="A66" s="55"/>
      <c r="B66" s="55"/>
      <c r="C66" s="55"/>
      <c r="D66" s="55"/>
      <c r="E66" s="55"/>
      <c r="F66" s="55"/>
      <c r="G66" s="55"/>
    </row>
    <row r="67" spans="1:7" x14ac:dyDescent="0.2">
      <c r="A67" s="55"/>
      <c r="B67" s="55"/>
      <c r="C67" s="55"/>
      <c r="D67" s="55"/>
      <c r="E67" s="55"/>
      <c r="F67" s="55"/>
      <c r="G67" s="55"/>
    </row>
    <row r="68" spans="1:7" x14ac:dyDescent="0.2">
      <c r="A68" s="55"/>
      <c r="B68" s="55"/>
      <c r="C68" s="55"/>
      <c r="D68" s="55"/>
      <c r="E68" s="55"/>
      <c r="F68" s="55"/>
      <c r="G68" s="55"/>
    </row>
    <row r="69" spans="1:7" x14ac:dyDescent="0.2">
      <c r="A69" s="55"/>
      <c r="B69" s="55"/>
      <c r="C69" s="55"/>
      <c r="D69" s="55"/>
      <c r="E69" s="55"/>
      <c r="F69" s="55"/>
      <c r="G69" s="55"/>
    </row>
    <row r="70" spans="1:7" x14ac:dyDescent="0.2">
      <c r="A70" s="55"/>
      <c r="B70" s="55"/>
      <c r="C70" s="55"/>
      <c r="D70" s="55"/>
      <c r="E70" s="55"/>
      <c r="F70" s="55"/>
      <c r="G70" s="55"/>
    </row>
    <row r="71" spans="1:7" x14ac:dyDescent="0.2">
      <c r="A71" s="55"/>
      <c r="B71" s="55"/>
      <c r="C71" s="55"/>
      <c r="D71" s="55"/>
      <c r="E71" s="55"/>
      <c r="F71" s="55"/>
      <c r="G71" s="55"/>
    </row>
    <row r="72" spans="1:7" x14ac:dyDescent="0.2">
      <c r="A72" s="55"/>
      <c r="B72" s="55"/>
      <c r="C72" s="55"/>
      <c r="D72" s="55"/>
      <c r="E72" s="55"/>
      <c r="F72" s="55"/>
      <c r="G72" s="55"/>
    </row>
    <row r="73" spans="1:7" x14ac:dyDescent="0.2">
      <c r="A73" s="55"/>
      <c r="B73" s="55"/>
      <c r="C73" s="55"/>
      <c r="D73" s="55"/>
      <c r="E73" s="55"/>
      <c r="F73" s="55"/>
      <c r="G73" s="55"/>
    </row>
    <row r="74" spans="1:7" x14ac:dyDescent="0.2">
      <c r="A74" s="55"/>
      <c r="B74" s="55"/>
      <c r="C74" s="55"/>
      <c r="D74" s="55"/>
      <c r="E74" s="55"/>
      <c r="F74" s="55"/>
      <c r="G74" s="55"/>
    </row>
    <row r="75" spans="1:7" x14ac:dyDescent="0.2">
      <c r="A75" s="55"/>
      <c r="B75" s="55"/>
      <c r="C75" s="55"/>
      <c r="D75" s="55"/>
      <c r="E75" s="55"/>
      <c r="F75" s="55"/>
      <c r="G75" s="55"/>
    </row>
    <row r="76" spans="1:7" x14ac:dyDescent="0.2">
      <c r="A76" s="55"/>
      <c r="B76" s="55"/>
      <c r="C76" s="55"/>
      <c r="D76" s="55"/>
      <c r="E76" s="55"/>
      <c r="F76" s="55"/>
      <c r="G76" s="55"/>
    </row>
    <row r="77" spans="1:7" x14ac:dyDescent="0.2">
      <c r="A77" s="55"/>
      <c r="B77" s="55"/>
      <c r="C77" s="55"/>
      <c r="D77" s="55"/>
      <c r="E77" s="55"/>
      <c r="F77" s="55"/>
      <c r="G77" s="55"/>
    </row>
    <row r="78" spans="1:7" x14ac:dyDescent="0.2">
      <c r="A78" s="55"/>
      <c r="B78" s="55"/>
      <c r="C78" s="55"/>
      <c r="D78" s="55"/>
      <c r="E78" s="55"/>
      <c r="F78" s="55"/>
      <c r="G78" s="55"/>
    </row>
    <row r="79" spans="1:7" x14ac:dyDescent="0.2">
      <c r="A79" s="55"/>
      <c r="B79" s="55"/>
      <c r="C79" s="55"/>
      <c r="D79" s="55"/>
      <c r="E79" s="55"/>
      <c r="F79" s="55"/>
      <c r="G79" s="55"/>
    </row>
    <row r="80" spans="1:7" x14ac:dyDescent="0.2">
      <c r="A80" s="55"/>
      <c r="B80" s="55"/>
      <c r="C80" s="55"/>
      <c r="D80" s="55"/>
      <c r="E80" s="55"/>
      <c r="F80" s="55"/>
      <c r="G80" s="55"/>
    </row>
    <row r="81" spans="1:7" x14ac:dyDescent="0.2">
      <c r="A81" s="55"/>
      <c r="B81" s="55"/>
      <c r="C81" s="55"/>
      <c r="D81" s="55"/>
      <c r="E81" s="55"/>
      <c r="F81" s="55"/>
      <c r="G81" s="55"/>
    </row>
    <row r="82" spans="1:7" x14ac:dyDescent="0.2">
      <c r="A82" s="55"/>
      <c r="B82" s="55"/>
      <c r="C82" s="55"/>
      <c r="D82" s="55"/>
      <c r="E82" s="55"/>
      <c r="F82" s="55"/>
      <c r="G82" s="55"/>
    </row>
    <row r="83" spans="1:7" x14ac:dyDescent="0.2">
      <c r="A83" s="55"/>
      <c r="B83" s="55"/>
      <c r="C83" s="55"/>
      <c r="D83" s="55"/>
      <c r="E83" s="55"/>
      <c r="F83" s="55"/>
      <c r="G83" s="55"/>
    </row>
    <row r="84" spans="1:7" x14ac:dyDescent="0.2">
      <c r="A84" s="55"/>
      <c r="B84" s="55"/>
      <c r="C84" s="55"/>
      <c r="D84" s="55"/>
      <c r="E84" s="55"/>
      <c r="F84" s="55"/>
      <c r="G84" s="55"/>
    </row>
    <row r="85" spans="1:7" x14ac:dyDescent="0.2">
      <c r="A85" s="55"/>
      <c r="B85" s="55"/>
      <c r="C85" s="55"/>
      <c r="D85" s="55"/>
      <c r="E85" s="55"/>
      <c r="F85" s="55"/>
      <c r="G85" s="55"/>
    </row>
    <row r="86" spans="1:7" x14ac:dyDescent="0.2">
      <c r="A86" s="55"/>
      <c r="B86" s="55"/>
      <c r="C86" s="55"/>
      <c r="D86" s="55"/>
      <c r="E86" s="55"/>
      <c r="F86" s="55"/>
      <c r="G86" s="55"/>
    </row>
    <row r="87" spans="1:7" x14ac:dyDescent="0.2">
      <c r="A87" s="55"/>
      <c r="B87" s="55"/>
      <c r="C87" s="55"/>
      <c r="D87" s="55"/>
      <c r="E87" s="55"/>
      <c r="F87" s="55"/>
      <c r="G87" s="55"/>
    </row>
    <row r="88" spans="1:7" x14ac:dyDescent="0.2">
      <c r="A88" s="55"/>
      <c r="B88" s="55"/>
      <c r="C88" s="55"/>
      <c r="D88" s="55"/>
      <c r="E88" s="55"/>
      <c r="F88" s="55"/>
      <c r="G88" s="55"/>
    </row>
    <row r="89" spans="1:7" x14ac:dyDescent="0.2">
      <c r="A89" s="55"/>
      <c r="B89" s="55"/>
      <c r="C89" s="55"/>
      <c r="D89" s="55"/>
      <c r="E89" s="55"/>
      <c r="F89" s="55"/>
      <c r="G89" s="55"/>
    </row>
    <row r="90" spans="1:7" x14ac:dyDescent="0.2">
      <c r="A90" s="55"/>
      <c r="B90" s="55"/>
      <c r="C90" s="55"/>
      <c r="D90" s="55"/>
      <c r="E90" s="55"/>
      <c r="F90" s="55"/>
      <c r="G90" s="55"/>
    </row>
    <row r="91" spans="1:7" x14ac:dyDescent="0.2">
      <c r="A91" s="55"/>
      <c r="B91" s="55"/>
      <c r="C91" s="55"/>
      <c r="D91" s="55"/>
      <c r="E91" s="55"/>
      <c r="F91" s="55"/>
      <c r="G91" s="55"/>
    </row>
    <row r="92" spans="1:7" x14ac:dyDescent="0.2">
      <c r="A92" s="55"/>
      <c r="B92" s="55"/>
      <c r="C92" s="55"/>
      <c r="D92" s="55"/>
      <c r="E92" s="55"/>
      <c r="F92" s="55"/>
      <c r="G92" s="55"/>
    </row>
    <row r="93" spans="1:7" x14ac:dyDescent="0.2">
      <c r="A93" s="55"/>
      <c r="B93" s="55"/>
      <c r="C93" s="55"/>
      <c r="D93" s="55"/>
      <c r="E93" s="55"/>
      <c r="F93" s="55"/>
      <c r="G93" s="55"/>
    </row>
    <row r="94" spans="1:7" x14ac:dyDescent="0.2">
      <c r="A94" s="55"/>
      <c r="B94" s="55"/>
      <c r="C94" s="55"/>
      <c r="D94" s="55"/>
      <c r="E94" s="55"/>
      <c r="F94" s="55"/>
      <c r="G94" s="55"/>
    </row>
    <row r="95" spans="1:7" x14ac:dyDescent="0.2">
      <c r="A95" s="55"/>
      <c r="B95" s="55"/>
      <c r="C95" s="55"/>
      <c r="D95" s="55"/>
      <c r="E95" s="55"/>
      <c r="F95" s="55"/>
      <c r="G95" s="55"/>
    </row>
    <row r="96" spans="1:7" x14ac:dyDescent="0.2">
      <c r="A96" s="55"/>
      <c r="B96" s="55"/>
      <c r="C96" s="55"/>
      <c r="D96" s="55"/>
      <c r="E96" s="55"/>
      <c r="F96" s="55"/>
      <c r="G96" s="55"/>
    </row>
    <row r="97" spans="1:7" x14ac:dyDescent="0.2">
      <c r="A97" s="55"/>
      <c r="B97" s="55"/>
      <c r="C97" s="55"/>
      <c r="D97" s="55"/>
      <c r="E97" s="55"/>
      <c r="F97" s="55"/>
      <c r="G97" s="55"/>
    </row>
    <row r="98" spans="1:7" x14ac:dyDescent="0.2">
      <c r="A98" s="55"/>
      <c r="B98" s="55"/>
      <c r="C98" s="55"/>
      <c r="D98" s="55"/>
      <c r="E98" s="55"/>
      <c r="F98" s="55"/>
      <c r="G98" s="55"/>
    </row>
    <row r="99" spans="1:7" x14ac:dyDescent="0.2">
      <c r="A99" s="55"/>
      <c r="B99" s="55"/>
      <c r="C99" s="55"/>
      <c r="D99" s="55"/>
      <c r="E99" s="55"/>
      <c r="F99" s="55"/>
      <c r="G99" s="55"/>
    </row>
    <row r="100" spans="1:7" x14ac:dyDescent="0.2">
      <c r="A100" s="55"/>
      <c r="B100" s="55"/>
      <c r="C100" s="55"/>
      <c r="D100" s="55"/>
      <c r="E100" s="55"/>
      <c r="F100" s="55"/>
      <c r="G100" s="55"/>
    </row>
    <row r="101" spans="1:7" x14ac:dyDescent="0.2">
      <c r="A101" s="55"/>
      <c r="B101" s="55"/>
      <c r="C101" s="55"/>
      <c r="D101" s="55"/>
      <c r="E101" s="55"/>
      <c r="F101" s="55"/>
      <c r="G101" s="55"/>
    </row>
    <row r="102" spans="1:7" x14ac:dyDescent="0.2">
      <c r="A102" s="55"/>
      <c r="B102" s="55"/>
      <c r="C102" s="55"/>
      <c r="D102" s="55"/>
      <c r="E102" s="55"/>
      <c r="F102" s="55"/>
      <c r="G102" s="55"/>
    </row>
    <row r="103" spans="1:7" x14ac:dyDescent="0.2">
      <c r="A103" s="55"/>
      <c r="B103" s="55"/>
      <c r="C103" s="55"/>
      <c r="D103" s="55"/>
      <c r="E103" s="55"/>
      <c r="F103" s="55"/>
      <c r="G103" s="55"/>
    </row>
    <row r="104" spans="1:7" x14ac:dyDescent="0.2">
      <c r="A104" s="55"/>
      <c r="B104" s="55"/>
      <c r="C104" s="55"/>
      <c r="D104" s="55"/>
      <c r="E104" s="55"/>
      <c r="F104" s="55"/>
      <c r="G104" s="55"/>
    </row>
    <row r="105" spans="1:7" x14ac:dyDescent="0.2">
      <c r="A105" s="55"/>
      <c r="B105" s="55"/>
      <c r="C105" s="55"/>
      <c r="D105" s="55"/>
      <c r="E105" s="55"/>
      <c r="F105" s="55"/>
      <c r="G105" s="55"/>
    </row>
    <row r="106" spans="1:7" x14ac:dyDescent="0.2">
      <c r="A106" s="55"/>
      <c r="B106" s="55"/>
      <c r="C106" s="55"/>
      <c r="D106" s="55"/>
      <c r="E106" s="55"/>
      <c r="F106" s="55"/>
      <c r="G106" s="55"/>
    </row>
    <row r="107" spans="1:7" x14ac:dyDescent="0.2">
      <c r="A107" s="55"/>
      <c r="B107" s="55"/>
      <c r="C107" s="55"/>
      <c r="D107" s="55"/>
      <c r="E107" s="55"/>
      <c r="F107" s="55"/>
      <c r="G107" s="55"/>
    </row>
    <row r="108" spans="1:7" x14ac:dyDescent="0.2">
      <c r="G108" s="55"/>
    </row>
  </sheetData>
  <mergeCells count="11">
    <mergeCell ref="D4:D49"/>
    <mergeCell ref="E4:E49"/>
    <mergeCell ref="F19:R19"/>
    <mergeCell ref="A51:B51"/>
    <mergeCell ref="A1:G1"/>
    <mergeCell ref="A2:A3"/>
    <mergeCell ref="B2:B3"/>
    <mergeCell ref="C2:C3"/>
    <mergeCell ref="D2:D3"/>
    <mergeCell ref="E2:E3"/>
    <mergeCell ref="F2:R2"/>
  </mergeCells>
  <pageMargins left="0.70866141732283472" right="0.70866141732283472" top="0.74803149606299213" bottom="0.74803149606299213" header="0.31496062992125984" footer="0.31496062992125984"/>
  <pageSetup paperSize="9" scale="3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C48"/>
  <sheetViews>
    <sheetView zoomScale="80" zoomScaleNormal="80" workbookViewId="0">
      <pane xSplit="3" ySplit="7" topLeftCell="G8" activePane="bottomRight" state="frozen"/>
      <selection pane="topRight" activeCell="D1" sqref="D1"/>
      <selection pane="bottomLeft" activeCell="A5" sqref="A5"/>
      <selection pane="bottomRight" activeCell="U39" sqref="U39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18" width="10.42578125" style="1" customWidth="1"/>
    <col min="19" max="19" width="12.42578125" style="1" customWidth="1"/>
    <col min="20" max="22" width="10.42578125" style="1" customWidth="1"/>
    <col min="23" max="23" width="12.5703125" style="1" customWidth="1"/>
    <col min="24" max="27" width="10.42578125" style="1" customWidth="1"/>
    <col min="28" max="28" width="11.7109375" style="1" customWidth="1"/>
    <col min="29" max="29" width="10.42578125" style="1" customWidth="1"/>
    <col min="30" max="16384" width="9.140625" style="1"/>
  </cols>
  <sheetData>
    <row r="3" spans="1:29" ht="15" customHeight="1" x14ac:dyDescent="0.2">
      <c r="A3" s="90" t="s">
        <v>146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</row>
    <row r="4" spans="1:29" ht="15" customHeight="1" x14ac:dyDescent="0.2">
      <c r="A4" s="90" t="s">
        <v>139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</row>
    <row r="5" spans="1:29" ht="21.75" customHeight="1" x14ac:dyDescent="0.2"/>
    <row r="6" spans="1:29" ht="45" customHeight="1" x14ac:dyDescent="0.2">
      <c r="A6" s="94" t="s">
        <v>0</v>
      </c>
      <c r="B6" s="95" t="s">
        <v>1</v>
      </c>
      <c r="C6" s="95" t="s">
        <v>2</v>
      </c>
      <c r="D6" s="79" t="s">
        <v>37</v>
      </c>
      <c r="E6" s="91" t="s">
        <v>36</v>
      </c>
      <c r="F6" s="92"/>
      <c r="G6" s="92"/>
      <c r="H6" s="92"/>
      <c r="I6" s="92"/>
      <c r="J6" s="92"/>
      <c r="K6" s="92"/>
      <c r="L6" s="92"/>
      <c r="M6" s="92"/>
      <c r="N6" s="92"/>
      <c r="O6" s="92"/>
      <c r="P6" s="93"/>
      <c r="Q6" s="91" t="s">
        <v>34</v>
      </c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3"/>
    </row>
    <row r="7" spans="1:29" ht="44.25" customHeight="1" x14ac:dyDescent="0.2">
      <c r="A7" s="95"/>
      <c r="B7" s="95"/>
      <c r="C7" s="95"/>
      <c r="D7" s="81"/>
      <c r="E7" s="11" t="s">
        <v>7</v>
      </c>
      <c r="F7" s="11" t="s">
        <v>8</v>
      </c>
      <c r="G7" s="11" t="s">
        <v>9</v>
      </c>
      <c r="H7" s="11" t="s">
        <v>10</v>
      </c>
      <c r="I7" s="11" t="s">
        <v>11</v>
      </c>
      <c r="J7" s="11" t="s">
        <v>12</v>
      </c>
      <c r="K7" s="11" t="s">
        <v>13</v>
      </c>
      <c r="L7" s="11" t="s">
        <v>14</v>
      </c>
      <c r="M7" s="11" t="s">
        <v>15</v>
      </c>
      <c r="N7" s="11" t="s">
        <v>16</v>
      </c>
      <c r="O7" s="11" t="s">
        <v>17</v>
      </c>
      <c r="P7" s="11" t="s">
        <v>18</v>
      </c>
      <c r="Q7" s="23" t="s">
        <v>109</v>
      </c>
      <c r="R7" s="10" t="s">
        <v>7</v>
      </c>
      <c r="S7" s="10" t="s">
        <v>8</v>
      </c>
      <c r="T7" s="10" t="s">
        <v>9</v>
      </c>
      <c r="U7" s="10" t="s">
        <v>10</v>
      </c>
      <c r="V7" s="10" t="s">
        <v>11</v>
      </c>
      <c r="W7" s="10" t="s">
        <v>12</v>
      </c>
      <c r="X7" s="10" t="s">
        <v>13</v>
      </c>
      <c r="Y7" s="10" t="s">
        <v>14</v>
      </c>
      <c r="Z7" s="10" t="s">
        <v>15</v>
      </c>
      <c r="AA7" s="10" t="s">
        <v>16</v>
      </c>
      <c r="AB7" s="10" t="s">
        <v>17</v>
      </c>
      <c r="AC7" s="10" t="s">
        <v>18</v>
      </c>
    </row>
    <row r="8" spans="1:29" ht="15" customHeight="1" x14ac:dyDescent="0.2">
      <c r="A8" s="4"/>
      <c r="B8" s="4" t="s">
        <v>4</v>
      </c>
      <c r="C8" s="2"/>
      <c r="D8" s="79" t="s">
        <v>22</v>
      </c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62"/>
      <c r="R8" s="6"/>
      <c r="S8" s="6"/>
      <c r="T8" s="12"/>
      <c r="U8" s="12"/>
      <c r="V8" s="12"/>
      <c r="W8" s="12"/>
      <c r="X8" s="12"/>
      <c r="Y8" s="12"/>
      <c r="Z8" s="12"/>
      <c r="AA8" s="12"/>
      <c r="AB8" s="12"/>
      <c r="AC8" s="12"/>
    </row>
    <row r="9" spans="1:29" x14ac:dyDescent="0.2">
      <c r="A9" s="4"/>
      <c r="B9" s="61" t="s">
        <v>140</v>
      </c>
      <c r="C9" s="25"/>
      <c r="D9" s="80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62"/>
      <c r="R9" s="25"/>
      <c r="S9" s="25"/>
      <c r="T9" s="12"/>
      <c r="U9" s="12"/>
      <c r="V9" s="12"/>
      <c r="W9" s="12"/>
      <c r="X9" s="12"/>
      <c r="Y9" s="12"/>
      <c r="Z9" s="12"/>
      <c r="AA9" s="12"/>
      <c r="AB9" s="12"/>
      <c r="AC9" s="12"/>
    </row>
    <row r="10" spans="1:29" x14ac:dyDescent="0.2">
      <c r="A10" s="13">
        <v>1</v>
      </c>
      <c r="B10" s="4" t="s">
        <v>5</v>
      </c>
      <c r="C10" s="26" t="s">
        <v>39</v>
      </c>
      <c r="D10" s="80"/>
      <c r="E10" s="5">
        <v>1102.48</v>
      </c>
      <c r="F10" s="5">
        <v>1102.48</v>
      </c>
      <c r="G10" s="5">
        <v>1102.48</v>
      </c>
      <c r="H10" s="5">
        <v>1102.48</v>
      </c>
      <c r="I10" s="5">
        <v>1102.48</v>
      </c>
      <c r="J10" s="5">
        <v>1102.48</v>
      </c>
      <c r="K10" s="5">
        <v>1114.43</v>
      </c>
      <c r="L10" s="5">
        <v>1114.43</v>
      </c>
      <c r="M10" s="5">
        <v>1114.43</v>
      </c>
      <c r="N10" s="5">
        <v>1114.43</v>
      </c>
      <c r="O10" s="5">
        <v>1114.43</v>
      </c>
      <c r="P10" s="5">
        <v>1114.43</v>
      </c>
      <c r="Q10" s="72">
        <v>1295.1122726020917</v>
      </c>
      <c r="R10" s="17">
        <v>1146.9618595244576</v>
      </c>
      <c r="S10" s="17">
        <v>1367.8271066186594</v>
      </c>
      <c r="T10" s="17">
        <v>1514.5578674349299</v>
      </c>
      <c r="U10" s="17">
        <v>1148.4586156370253</v>
      </c>
      <c r="V10" s="17">
        <v>1088.5077986116014</v>
      </c>
      <c r="W10" s="17">
        <v>1311.1170982198641</v>
      </c>
      <c r="X10" s="17">
        <v>1768.163744884843</v>
      </c>
      <c r="Y10" s="17">
        <v>998.16476078193398</v>
      </c>
      <c r="Z10" s="17">
        <v>1325.9326297249759</v>
      </c>
      <c r="AA10" s="17">
        <v>1387.0671668654409</v>
      </c>
      <c r="AB10" s="17">
        <v>1310.9055095919141</v>
      </c>
      <c r="AC10" s="17">
        <v>1140.9243574367074</v>
      </c>
    </row>
    <row r="11" spans="1:29" x14ac:dyDescent="0.2">
      <c r="A11" s="13">
        <v>2</v>
      </c>
      <c r="B11" s="4" t="s">
        <v>6</v>
      </c>
      <c r="C11" s="26" t="s">
        <v>39</v>
      </c>
      <c r="D11" s="80"/>
      <c r="E11" s="106" t="s">
        <v>38</v>
      </c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72">
        <v>1208.9110209004186</v>
      </c>
      <c r="R11" s="17">
        <v>1070.5166911443528</v>
      </c>
      <c r="S11" s="17">
        <v>1276.9328099239806</v>
      </c>
      <c r="T11" s="17">
        <v>1414.0643620887195</v>
      </c>
      <c r="U11" s="17">
        <v>1071.9155286327339</v>
      </c>
      <c r="V11" s="17">
        <v>1015.8867276743938</v>
      </c>
      <c r="W11" s="17">
        <v>1223.9328020746393</v>
      </c>
      <c r="X11" s="17">
        <v>1650.9522755933112</v>
      </c>
      <c r="Y11" s="17">
        <v>931.32705680554568</v>
      </c>
      <c r="Z11" s="17">
        <v>1237.6521679672671</v>
      </c>
      <c r="AA11" s="17">
        <v>1294.7872494069541</v>
      </c>
      <c r="AB11" s="17">
        <v>1223.6081304597328</v>
      </c>
      <c r="AC11" s="17">
        <v>1064.7472405950537</v>
      </c>
    </row>
    <row r="12" spans="1:29" s="9" customFormat="1" x14ac:dyDescent="0.2">
      <c r="A12" s="4"/>
      <c r="B12" s="61" t="s">
        <v>141</v>
      </c>
      <c r="C12" s="25"/>
      <c r="D12" s="80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62"/>
      <c r="R12" s="25"/>
      <c r="S12" s="25"/>
      <c r="T12" s="12"/>
      <c r="U12" s="12"/>
      <c r="V12" s="12"/>
      <c r="W12" s="12"/>
      <c r="X12" s="12"/>
      <c r="Y12" s="12"/>
      <c r="Z12" s="12"/>
      <c r="AA12" s="12"/>
      <c r="AB12" s="12"/>
      <c r="AC12" s="12"/>
    </row>
    <row r="13" spans="1:29" s="9" customFormat="1" x14ac:dyDescent="0.2">
      <c r="A13" s="25">
        <v>1</v>
      </c>
      <c r="B13" s="4" t="s">
        <v>5</v>
      </c>
      <c r="C13" s="26" t="s">
        <v>39</v>
      </c>
      <c r="D13" s="80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63">
        <v>1758.4979647362127</v>
      </c>
      <c r="R13" s="64">
        <v>1409.2975055192114</v>
      </c>
      <c r="S13" s="64">
        <v>1373.8657554188328</v>
      </c>
      <c r="T13" s="68">
        <v>1566.8965176780109</v>
      </c>
      <c r="U13" s="65">
        <v>1549.9162049041186</v>
      </c>
      <c r="V13" s="65">
        <v>2373.2751626938266</v>
      </c>
      <c r="W13" s="68">
        <v>2343.0195342619559</v>
      </c>
      <c r="X13" s="65">
        <v>2391.1094295491953</v>
      </c>
      <c r="Y13" s="65">
        <v>2687.9635901605725</v>
      </c>
      <c r="Z13" s="65">
        <v>2446.633873523278</v>
      </c>
      <c r="AA13" s="65">
        <v>1742.0538800212796</v>
      </c>
      <c r="AB13" s="68">
        <v>1554.7185942510507</v>
      </c>
      <c r="AC13" s="65">
        <v>1530.028619122681</v>
      </c>
    </row>
    <row r="14" spans="1:29" s="9" customFormat="1" ht="18" customHeight="1" x14ac:dyDescent="0.2">
      <c r="A14" s="25">
        <v>2</v>
      </c>
      <c r="B14" s="4" t="s">
        <v>6</v>
      </c>
      <c r="C14" s="26" t="s">
        <v>39</v>
      </c>
      <c r="D14" s="80"/>
      <c r="E14" s="106" t="s">
        <v>38</v>
      </c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66">
        <v>1641.9887110357708</v>
      </c>
      <c r="R14" s="67">
        <v>1315.6901920740293</v>
      </c>
      <c r="S14" s="67">
        <v>1282.5764069334884</v>
      </c>
      <c r="T14" s="67">
        <v>1462.9789884841223</v>
      </c>
      <c r="U14" s="67">
        <v>1447.1095372935686</v>
      </c>
      <c r="V14" s="67">
        <v>2216.6038903680619</v>
      </c>
      <c r="W14" s="67">
        <v>2188.3276021139773</v>
      </c>
      <c r="X14" s="67">
        <v>2233.1445042515843</v>
      </c>
      <c r="Y14" s="67">
        <v>2510.5782992154882</v>
      </c>
      <c r="Z14" s="67">
        <v>2285.0365079656804</v>
      </c>
      <c r="AA14" s="67">
        <v>1626.5505327301678</v>
      </c>
      <c r="AB14" s="67">
        <v>1451.4708264028511</v>
      </c>
      <c r="AC14" s="67">
        <v>1428.3960832922251</v>
      </c>
    </row>
    <row r="15" spans="1:29" x14ac:dyDescent="0.2">
      <c r="A15" s="4"/>
      <c r="B15" s="61" t="s">
        <v>142</v>
      </c>
      <c r="C15" s="25"/>
      <c r="D15" s="80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96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8"/>
    </row>
    <row r="16" spans="1:29" x14ac:dyDescent="0.2">
      <c r="A16" s="25">
        <v>1</v>
      </c>
      <c r="B16" s="4" t="s">
        <v>5</v>
      </c>
      <c r="C16" s="26" t="s">
        <v>39</v>
      </c>
      <c r="D16" s="80"/>
      <c r="E16" s="25">
        <v>1020.47</v>
      </c>
      <c r="F16" s="25">
        <v>1020.47</v>
      </c>
      <c r="G16" s="25">
        <v>1020.47</v>
      </c>
      <c r="H16" s="25">
        <v>1020.47</v>
      </c>
      <c r="I16" s="25">
        <v>1020.47</v>
      </c>
      <c r="J16" s="25">
        <v>1020.47</v>
      </c>
      <c r="K16" s="25">
        <v>1039.78</v>
      </c>
      <c r="L16" s="25">
        <v>1039.78</v>
      </c>
      <c r="M16" s="25">
        <v>1039.78</v>
      </c>
      <c r="N16" s="25">
        <v>1039.78</v>
      </c>
      <c r="O16" s="25">
        <v>1039.78</v>
      </c>
      <c r="P16" s="25">
        <v>1039.78</v>
      </c>
      <c r="Q16" s="99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1"/>
    </row>
    <row r="17" spans="1:29" x14ac:dyDescent="0.2">
      <c r="A17" s="25">
        <v>2</v>
      </c>
      <c r="B17" s="4" t="s">
        <v>6</v>
      </c>
      <c r="C17" s="26" t="s">
        <v>39</v>
      </c>
      <c r="D17" s="80"/>
      <c r="E17" s="106" t="s">
        <v>38</v>
      </c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99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1"/>
    </row>
    <row r="18" spans="1:29" x14ac:dyDescent="0.2">
      <c r="A18" s="4"/>
      <c r="B18" s="61" t="s">
        <v>143</v>
      </c>
      <c r="C18" s="25"/>
      <c r="D18" s="80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99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1"/>
    </row>
    <row r="19" spans="1:29" x14ac:dyDescent="0.2">
      <c r="A19" s="25">
        <v>1</v>
      </c>
      <c r="B19" s="4" t="s">
        <v>5</v>
      </c>
      <c r="C19" s="26" t="s">
        <v>39</v>
      </c>
      <c r="D19" s="80"/>
      <c r="E19" s="25">
        <v>1015.26</v>
      </c>
      <c r="F19" s="25">
        <v>1015.26</v>
      </c>
      <c r="G19" s="25">
        <v>1015.26</v>
      </c>
      <c r="H19" s="25">
        <v>1015.26</v>
      </c>
      <c r="I19" s="25">
        <v>1015.26</v>
      </c>
      <c r="J19" s="25">
        <v>1015.26</v>
      </c>
      <c r="K19" s="25">
        <v>1073.73</v>
      </c>
      <c r="L19" s="25">
        <v>1073.73</v>
      </c>
      <c r="M19" s="25">
        <v>1073.73</v>
      </c>
      <c r="N19" s="25">
        <v>1073.73</v>
      </c>
      <c r="O19" s="25">
        <v>1073.73</v>
      </c>
      <c r="P19" s="25">
        <v>1073.73</v>
      </c>
      <c r="Q19" s="99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1"/>
    </row>
    <row r="20" spans="1:29" x14ac:dyDescent="0.2">
      <c r="A20" s="25">
        <v>2</v>
      </c>
      <c r="B20" s="4" t="s">
        <v>6</v>
      </c>
      <c r="C20" s="26" t="s">
        <v>39</v>
      </c>
      <c r="D20" s="81"/>
      <c r="E20" s="106" t="s">
        <v>38</v>
      </c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2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4"/>
    </row>
    <row r="21" spans="1:29" x14ac:dyDescent="0.2">
      <c r="A21" s="20"/>
    </row>
    <row r="22" spans="1:29" x14ac:dyDescent="0.2">
      <c r="A22" s="21"/>
    </row>
    <row r="23" spans="1:29" x14ac:dyDescent="0.2">
      <c r="A23" s="20"/>
    </row>
    <row r="27" spans="1:29" x14ac:dyDescent="0.2">
      <c r="E27" s="9"/>
    </row>
    <row r="28" spans="1:29" x14ac:dyDescent="0.2">
      <c r="A28" s="3"/>
    </row>
    <row r="29" spans="1:29" x14ac:dyDescent="0.2">
      <c r="A29" s="3"/>
    </row>
    <row r="30" spans="1:29" x14ac:dyDescent="0.2">
      <c r="A30" s="3"/>
    </row>
    <row r="31" spans="1:29" x14ac:dyDescent="0.2">
      <c r="A31" s="3"/>
    </row>
    <row r="32" spans="1:29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  <row r="46" spans="1:1" x14ac:dyDescent="0.2">
      <c r="A46" s="3"/>
    </row>
    <row r="47" spans="1:1" x14ac:dyDescent="0.2">
      <c r="A47" s="3"/>
    </row>
    <row r="48" spans="1:1" x14ac:dyDescent="0.2">
      <c r="A48" s="3"/>
    </row>
  </sheetData>
  <customSheetViews>
    <customSheetView guid="{BCA80338-E5C7-418F-B58E-9ADEE41B3E40}">
      <selection activeCell="A5" sqref="A5:I25"/>
      <pageMargins left="0.7" right="0.7" top="0.75" bottom="0.75" header="0.3" footer="0.3"/>
      <pageSetup paperSize="9" orientation="portrait" horizontalDpi="180" verticalDpi="180" r:id="rId1"/>
    </customSheetView>
    <customSheetView guid="{D0488D65-A5DB-49B4-AA08-46AE815345DA}">
      <selection activeCell="A26" sqref="A26:I26"/>
      <pageMargins left="0.7" right="0.7" top="0.75" bottom="0.75" header="0.3" footer="0.3"/>
      <pageSetup paperSize="9" orientation="portrait" horizontalDpi="180" verticalDpi="180" r:id="rId2"/>
    </customSheetView>
  </customSheetViews>
  <mergeCells count="16">
    <mergeCell ref="Q15:AC20"/>
    <mergeCell ref="E15:P15"/>
    <mergeCell ref="E14:P14"/>
    <mergeCell ref="D8:D20"/>
    <mergeCell ref="E17:P17"/>
    <mergeCell ref="E20:P20"/>
    <mergeCell ref="E18:P18"/>
    <mergeCell ref="E11:P11"/>
    <mergeCell ref="D6:D7"/>
    <mergeCell ref="A3:AC3"/>
    <mergeCell ref="E6:P6"/>
    <mergeCell ref="A6:A7"/>
    <mergeCell ref="B6:B7"/>
    <mergeCell ref="C6:C7"/>
    <mergeCell ref="Q6:AC6"/>
    <mergeCell ref="A4:AC4"/>
  </mergeCells>
  <pageMargins left="0.70866141732283472" right="0.70866141732283472" top="0.74803149606299213" bottom="0.74803149606299213" header="0.31496062992125984" footer="0.31496062992125984"/>
  <pageSetup paperSize="9" scale="37" orientation="landscape" horizontalDpi="180" verticalDpi="180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zoomScale="80" zoomScaleNormal="80" workbookViewId="0">
      <pane xSplit="3" ySplit="4" topLeftCell="E5" activePane="bottomRight" state="frozen"/>
      <selection activeCell="D15" sqref="D15"/>
      <selection pane="topRight" activeCell="D15" sqref="D15"/>
      <selection pane="bottomLeft" activeCell="D15" sqref="D15"/>
      <selection pane="bottomRight" activeCell="P35" sqref="P35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8" width="10.42578125" style="1" customWidth="1"/>
    <col min="29" max="16384" width="9.140625" style="1"/>
  </cols>
  <sheetData>
    <row r="1" spans="1:28" ht="15" customHeight="1" x14ac:dyDescent="0.2">
      <c r="A1" s="107" t="s">
        <v>31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</row>
    <row r="2" spans="1:28" x14ac:dyDescent="0.2">
      <c r="A2" s="1">
        <v>3</v>
      </c>
    </row>
    <row r="3" spans="1:28" ht="45" customHeight="1" x14ac:dyDescent="0.2">
      <c r="A3" s="94" t="s">
        <v>0</v>
      </c>
      <c r="B3" s="95" t="s">
        <v>1</v>
      </c>
      <c r="C3" s="95" t="s">
        <v>2</v>
      </c>
      <c r="D3" s="79" t="s">
        <v>21</v>
      </c>
      <c r="E3" s="91" t="s">
        <v>3</v>
      </c>
      <c r="F3" s="92"/>
      <c r="G3" s="92"/>
      <c r="H3" s="92"/>
      <c r="I3" s="92"/>
      <c r="J3" s="92"/>
      <c r="K3" s="92"/>
      <c r="L3" s="92"/>
      <c r="M3" s="92"/>
      <c r="N3" s="92"/>
      <c r="O3" s="92"/>
      <c r="P3" s="93"/>
      <c r="Q3" s="94" t="s">
        <v>26</v>
      </c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</row>
    <row r="4" spans="1:28" ht="44.25" customHeight="1" x14ac:dyDescent="0.2">
      <c r="A4" s="95"/>
      <c r="B4" s="95"/>
      <c r="C4" s="95"/>
      <c r="D4" s="81"/>
      <c r="E4" s="18" t="s">
        <v>7</v>
      </c>
      <c r="F4" s="18" t="s">
        <v>8</v>
      </c>
      <c r="G4" s="18" t="s">
        <v>9</v>
      </c>
      <c r="H4" s="18" t="s">
        <v>10</v>
      </c>
      <c r="I4" s="18" t="s">
        <v>11</v>
      </c>
      <c r="J4" s="18" t="s">
        <v>12</v>
      </c>
      <c r="K4" s="18" t="s">
        <v>13</v>
      </c>
      <c r="L4" s="18" t="s">
        <v>14</v>
      </c>
      <c r="M4" s="18" t="s">
        <v>15</v>
      </c>
      <c r="N4" s="18" t="s">
        <v>16</v>
      </c>
      <c r="O4" s="18" t="s">
        <v>17</v>
      </c>
      <c r="P4" s="18" t="s">
        <v>18</v>
      </c>
      <c r="Q4" s="18" t="s">
        <v>7</v>
      </c>
      <c r="R4" s="18" t="s">
        <v>8</v>
      </c>
      <c r="S4" s="18" t="s">
        <v>9</v>
      </c>
      <c r="T4" s="18" t="s">
        <v>10</v>
      </c>
      <c r="U4" s="18" t="s">
        <v>11</v>
      </c>
      <c r="V4" s="18" t="s">
        <v>12</v>
      </c>
      <c r="W4" s="18" t="s">
        <v>13</v>
      </c>
      <c r="X4" s="18" t="s">
        <v>14</v>
      </c>
      <c r="Y4" s="18" t="s">
        <v>15</v>
      </c>
      <c r="Z4" s="18" t="s">
        <v>16</v>
      </c>
      <c r="AA4" s="18" t="s">
        <v>17</v>
      </c>
      <c r="AB4" s="18" t="s">
        <v>18</v>
      </c>
    </row>
    <row r="5" spans="1:28" ht="15" customHeight="1" x14ac:dyDescent="0.2">
      <c r="A5" s="4"/>
      <c r="B5" s="4" t="s">
        <v>4</v>
      </c>
      <c r="C5" s="18"/>
      <c r="D5" s="79" t="s">
        <v>22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x14ac:dyDescent="0.2">
      <c r="A6" s="18">
        <v>1</v>
      </c>
      <c r="B6" s="4" t="s">
        <v>5</v>
      </c>
      <c r="C6" s="18" t="s">
        <v>19</v>
      </c>
      <c r="D6" s="80"/>
      <c r="E6" s="5">
        <v>1711.1077734860387</v>
      </c>
      <c r="F6" s="5">
        <v>1711.1077734860387</v>
      </c>
      <c r="G6" s="5">
        <v>1711.1077734860387</v>
      </c>
      <c r="H6" s="5">
        <v>1711.1077734860387</v>
      </c>
      <c r="I6" s="5">
        <v>1711.1077734860387</v>
      </c>
      <c r="J6" s="5">
        <v>1711.1077734860387</v>
      </c>
      <c r="K6" s="5">
        <v>1711.1077734860387</v>
      </c>
      <c r="L6" s="5">
        <v>1711.1077734860387</v>
      </c>
      <c r="M6" s="5">
        <v>1711.1077734860387</v>
      </c>
      <c r="N6" s="5">
        <v>1711.1077734860387</v>
      </c>
      <c r="O6" s="5">
        <v>1711.1077734860387</v>
      </c>
      <c r="P6" s="5">
        <v>1711.1077734860387</v>
      </c>
      <c r="Q6" s="17">
        <v>2074.2715554713659</v>
      </c>
      <c r="R6" s="17">
        <v>2074.6111463980342</v>
      </c>
      <c r="S6" s="17">
        <v>2074.8345028525141</v>
      </c>
      <c r="T6" s="17">
        <v>2075.8002688675074</v>
      </c>
      <c r="U6" s="17">
        <v>2077.8578912824169</v>
      </c>
      <c r="V6" s="17">
        <v>2144.1365385221861</v>
      </c>
      <c r="W6" s="17">
        <v>2142.7985202632121</v>
      </c>
      <c r="X6" s="17">
        <v>2143.8228106131587</v>
      </c>
      <c r="Y6" s="17">
        <v>2142.4592355040509</v>
      </c>
      <c r="Z6" s="17">
        <v>2140.3468630543102</v>
      </c>
      <c r="AA6" s="17">
        <v>2139.150041639351</v>
      </c>
      <c r="AB6" s="17">
        <v>2138.2255059979534</v>
      </c>
    </row>
    <row r="7" spans="1:28" x14ac:dyDescent="0.2">
      <c r="A7" s="18">
        <v>2</v>
      </c>
      <c r="B7" s="4" t="s">
        <v>6</v>
      </c>
      <c r="C7" s="18" t="s">
        <v>19</v>
      </c>
      <c r="D7" s="81"/>
      <c r="E7" s="5">
        <f>E6*0.93357</f>
        <v>1597.4388840933611</v>
      </c>
      <c r="F7" s="5">
        <f t="shared" ref="F7:P7" si="0">F6*0.93357</f>
        <v>1597.4388840933611</v>
      </c>
      <c r="G7" s="5">
        <f t="shared" si="0"/>
        <v>1597.4388840933611</v>
      </c>
      <c r="H7" s="5">
        <f t="shared" si="0"/>
        <v>1597.4388840933611</v>
      </c>
      <c r="I7" s="5">
        <f t="shared" si="0"/>
        <v>1597.4388840933611</v>
      </c>
      <c r="J7" s="5">
        <f t="shared" si="0"/>
        <v>1597.4388840933611</v>
      </c>
      <c r="K7" s="5">
        <f t="shared" si="0"/>
        <v>1597.4388840933611</v>
      </c>
      <c r="L7" s="5">
        <f t="shared" si="0"/>
        <v>1597.4388840933611</v>
      </c>
      <c r="M7" s="5">
        <f t="shared" si="0"/>
        <v>1597.4388840933611</v>
      </c>
      <c r="N7" s="5">
        <f t="shared" si="0"/>
        <v>1597.4388840933611</v>
      </c>
      <c r="O7" s="5">
        <f t="shared" si="0"/>
        <v>1597.4388840933611</v>
      </c>
      <c r="P7" s="5">
        <f t="shared" si="0"/>
        <v>1597.4388840933611</v>
      </c>
      <c r="Q7" s="17">
        <v>1935.6298363331318</v>
      </c>
      <c r="R7" s="17">
        <v>1935.6791467177125</v>
      </c>
      <c r="S7" s="17">
        <v>1935.6298363331318</v>
      </c>
      <c r="T7" s="17">
        <v>1935.5312155639701</v>
      </c>
      <c r="U7" s="17">
        <v>1935.9256986406165</v>
      </c>
      <c r="V7" s="17">
        <v>1936.4188024864238</v>
      </c>
      <c r="W7" s="17">
        <v>1995.3293272204419</v>
      </c>
      <c r="X7" s="17">
        <v>1996.4477853635028</v>
      </c>
      <c r="Y7" s="17">
        <v>1995.4818442399505</v>
      </c>
      <c r="Z7" s="17">
        <v>1995.6852002659614</v>
      </c>
      <c r="AA7" s="17">
        <v>1995.8377172854694</v>
      </c>
      <c r="AB7" s="17">
        <v>1995.736039272464</v>
      </c>
    </row>
    <row r="8" spans="1:28" s="9" customFormat="1" ht="14.25" x14ac:dyDescent="0.2">
      <c r="A8" s="7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s="9" customFormat="1" ht="11.25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28" s="9" customFormat="1" ht="18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28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28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28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28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28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28" x14ac:dyDescent="0.2">
      <c r="A16" s="3"/>
    </row>
    <row r="17" spans="1:1" x14ac:dyDescent="0.2">
      <c r="A17" s="3"/>
    </row>
    <row r="18" spans="1:1" x14ac:dyDescent="0.2">
      <c r="A18" s="3"/>
    </row>
    <row r="19" spans="1:1" x14ac:dyDescent="0.2">
      <c r="A19" s="3"/>
    </row>
    <row r="20" spans="1:1" x14ac:dyDescent="0.2">
      <c r="A20" s="3"/>
    </row>
    <row r="21" spans="1:1" x14ac:dyDescent="0.2">
      <c r="A21" s="3"/>
    </row>
    <row r="22" spans="1:1" x14ac:dyDescent="0.2">
      <c r="A22" s="3"/>
    </row>
    <row r="23" spans="1:1" x14ac:dyDescent="0.2">
      <c r="A23" s="3"/>
    </row>
    <row r="24" spans="1:1" x14ac:dyDescent="0.2">
      <c r="A24" s="3"/>
    </row>
    <row r="25" spans="1:1" x14ac:dyDescent="0.2">
      <c r="A25" s="3"/>
    </row>
    <row r="26" spans="1:1" x14ac:dyDescent="0.2">
      <c r="A26" s="3"/>
    </row>
    <row r="27" spans="1:1" x14ac:dyDescent="0.2">
      <c r="A27" s="3"/>
    </row>
    <row r="28" spans="1:1" x14ac:dyDescent="0.2">
      <c r="A28" s="3"/>
    </row>
    <row r="29" spans="1:1" x14ac:dyDescent="0.2">
      <c r="A29" s="3"/>
    </row>
    <row r="30" spans="1:1" x14ac:dyDescent="0.2">
      <c r="A30" s="3"/>
    </row>
    <row r="31" spans="1:1" x14ac:dyDescent="0.2">
      <c r="A31" s="3"/>
    </row>
    <row r="32" spans="1:1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</sheetData>
  <mergeCells count="8">
    <mergeCell ref="D5:D7"/>
    <mergeCell ref="A1:AB1"/>
    <mergeCell ref="A3:A4"/>
    <mergeCell ref="B3:B4"/>
    <mergeCell ref="C3:C4"/>
    <mergeCell ref="D3:D4"/>
    <mergeCell ref="E3:P3"/>
    <mergeCell ref="Q3:AB3"/>
  </mergeCells>
  <pageMargins left="0.70866141732283472" right="0.70866141732283472" top="0.74803149606299213" bottom="0.74803149606299213" header="0.31496062992125984" footer="0.31496062992125984"/>
  <pageSetup paperSize="9" scale="6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zoomScale="80" zoomScaleNormal="80" workbookViewId="0">
      <pane xSplit="3" ySplit="4" topLeftCell="D5" activePane="bottomRight" state="frozen"/>
      <selection activeCell="E6" sqref="E6:P6"/>
      <selection pane="topRight" activeCell="E6" sqref="E6:P6"/>
      <selection pane="bottomLeft" activeCell="E6" sqref="E6:P6"/>
      <selection pane="bottomRight" activeCell="E6" sqref="E6:P6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8" width="10.42578125" style="1" customWidth="1"/>
    <col min="29" max="16384" width="9.140625" style="1"/>
  </cols>
  <sheetData>
    <row r="1" spans="1:28" ht="15" customHeight="1" x14ac:dyDescent="0.2">
      <c r="A1" s="107" t="s">
        <v>27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</row>
    <row r="3" spans="1:28" ht="45" customHeight="1" x14ac:dyDescent="0.2">
      <c r="A3" s="94" t="s">
        <v>0</v>
      </c>
      <c r="B3" s="95" t="s">
        <v>1</v>
      </c>
      <c r="C3" s="95" t="s">
        <v>2</v>
      </c>
      <c r="D3" s="79" t="s">
        <v>21</v>
      </c>
      <c r="E3" s="91" t="s">
        <v>3</v>
      </c>
      <c r="F3" s="92"/>
      <c r="G3" s="92"/>
      <c r="H3" s="92"/>
      <c r="I3" s="92"/>
      <c r="J3" s="92"/>
      <c r="K3" s="92"/>
      <c r="L3" s="92"/>
      <c r="M3" s="92"/>
      <c r="N3" s="92"/>
      <c r="O3" s="92"/>
      <c r="P3" s="93"/>
      <c r="Q3" s="94" t="s">
        <v>26</v>
      </c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</row>
    <row r="4" spans="1:28" ht="44.25" customHeight="1" x14ac:dyDescent="0.2">
      <c r="A4" s="95"/>
      <c r="B4" s="95"/>
      <c r="C4" s="95"/>
      <c r="D4" s="81"/>
      <c r="E4" s="18" t="s">
        <v>7</v>
      </c>
      <c r="F4" s="18" t="s">
        <v>8</v>
      </c>
      <c r="G4" s="18" t="s">
        <v>9</v>
      </c>
      <c r="H4" s="18" t="s">
        <v>10</v>
      </c>
      <c r="I4" s="18" t="s">
        <v>11</v>
      </c>
      <c r="J4" s="18" t="s">
        <v>12</v>
      </c>
      <c r="K4" s="18" t="s">
        <v>13</v>
      </c>
      <c r="L4" s="18" t="s">
        <v>14</v>
      </c>
      <c r="M4" s="18" t="s">
        <v>15</v>
      </c>
      <c r="N4" s="18" t="s">
        <v>16</v>
      </c>
      <c r="O4" s="18" t="s">
        <v>17</v>
      </c>
      <c r="P4" s="18" t="s">
        <v>18</v>
      </c>
      <c r="Q4" s="18" t="s">
        <v>7</v>
      </c>
      <c r="R4" s="18" t="s">
        <v>8</v>
      </c>
      <c r="S4" s="18" t="s">
        <v>9</v>
      </c>
      <c r="T4" s="18" t="s">
        <v>10</v>
      </c>
      <c r="U4" s="18" t="s">
        <v>11</v>
      </c>
      <c r="V4" s="18" t="s">
        <v>12</v>
      </c>
      <c r="W4" s="18" t="s">
        <v>13</v>
      </c>
      <c r="X4" s="18" t="s">
        <v>14</v>
      </c>
      <c r="Y4" s="18" t="s">
        <v>15</v>
      </c>
      <c r="Z4" s="18" t="s">
        <v>16</v>
      </c>
      <c r="AA4" s="18" t="s">
        <v>17</v>
      </c>
      <c r="AB4" s="18" t="s">
        <v>18</v>
      </c>
    </row>
    <row r="5" spans="1:28" ht="15" customHeight="1" x14ac:dyDescent="0.2">
      <c r="A5" s="4"/>
      <c r="B5" s="4" t="s">
        <v>4</v>
      </c>
      <c r="C5" s="18"/>
      <c r="D5" s="79" t="s">
        <v>22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x14ac:dyDescent="0.2">
      <c r="A6" s="18">
        <v>1</v>
      </c>
      <c r="B6" s="4" t="s">
        <v>5</v>
      </c>
      <c r="C6" s="18" t="s">
        <v>19</v>
      </c>
      <c r="D6" s="80"/>
      <c r="E6" s="5">
        <v>1373.2124495870819</v>
      </c>
      <c r="F6" s="5">
        <v>1373.2124495870819</v>
      </c>
      <c r="G6" s="5">
        <v>1373.2124495870819</v>
      </c>
      <c r="H6" s="5">
        <v>1373.2124495870819</v>
      </c>
      <c r="I6" s="5">
        <v>1373.2124495870819</v>
      </c>
      <c r="J6" s="5">
        <v>1373.2124495870819</v>
      </c>
      <c r="K6" s="5">
        <v>1373.2124495870819</v>
      </c>
      <c r="L6" s="5">
        <v>1373.2124495870819</v>
      </c>
      <c r="M6" s="5">
        <v>1373.2124495870819</v>
      </c>
      <c r="N6" s="5">
        <v>1373.2124495870819</v>
      </c>
      <c r="O6" s="5">
        <v>1373.2124495870819</v>
      </c>
      <c r="P6" s="5">
        <v>1373.2124495870819</v>
      </c>
      <c r="Q6" s="5">
        <v>1852.7567992600495</v>
      </c>
      <c r="R6" s="5">
        <v>1859.8360282934286</v>
      </c>
      <c r="S6" s="5">
        <v>1861.8481400901198</v>
      </c>
      <c r="T6" s="5">
        <v>1870.4652057256549</v>
      </c>
      <c r="U6" s="5">
        <v>1907.6233480766496</v>
      </c>
      <c r="V6" s="5">
        <v>2022.0430959172047</v>
      </c>
      <c r="W6" s="5">
        <v>1943.5084181476498</v>
      </c>
      <c r="X6" s="5">
        <v>1948.2415229819853</v>
      </c>
      <c r="Y6" s="5">
        <v>1941.3168748105777</v>
      </c>
      <c r="Z6" s="5">
        <v>1929.2341885908268</v>
      </c>
      <c r="AA6" s="5">
        <v>1886.752764699703</v>
      </c>
      <c r="AB6" s="5">
        <v>1908.7309353199967</v>
      </c>
    </row>
    <row r="7" spans="1:28" x14ac:dyDescent="0.2">
      <c r="A7" s="18">
        <v>2</v>
      </c>
      <c r="B7" s="4" t="s">
        <v>6</v>
      </c>
      <c r="C7" s="18" t="s">
        <v>19</v>
      </c>
      <c r="D7" s="81"/>
      <c r="E7" s="5">
        <f>E6*0.93357</f>
        <v>1281.9899465610119</v>
      </c>
      <c r="F7" s="5">
        <f t="shared" ref="F7:P7" si="0">F6*0.93357</f>
        <v>1281.9899465610119</v>
      </c>
      <c r="G7" s="5">
        <f t="shared" si="0"/>
        <v>1281.9899465610119</v>
      </c>
      <c r="H7" s="5">
        <f t="shared" si="0"/>
        <v>1281.9899465610119</v>
      </c>
      <c r="I7" s="5">
        <f t="shared" si="0"/>
        <v>1281.9899465610119</v>
      </c>
      <c r="J7" s="5">
        <f t="shared" si="0"/>
        <v>1281.9899465610119</v>
      </c>
      <c r="K7" s="5">
        <f t="shared" si="0"/>
        <v>1281.9899465610119</v>
      </c>
      <c r="L7" s="5">
        <f t="shared" si="0"/>
        <v>1281.9899465610119</v>
      </c>
      <c r="M7" s="5">
        <f t="shared" si="0"/>
        <v>1281.9899465610119</v>
      </c>
      <c r="N7" s="5">
        <f t="shared" si="0"/>
        <v>1281.9899465610119</v>
      </c>
      <c r="O7" s="5">
        <f t="shared" si="0"/>
        <v>1281.9899465610119</v>
      </c>
      <c r="P7" s="5">
        <f t="shared" si="0"/>
        <v>1281.9899465610119</v>
      </c>
      <c r="Q7" s="5">
        <v>1730.4588404299529</v>
      </c>
      <c r="R7" s="5">
        <v>1737.0749423303071</v>
      </c>
      <c r="S7" s="5">
        <v>1738.9554206449718</v>
      </c>
      <c r="T7" s="5">
        <v>1747.0087530146307</v>
      </c>
      <c r="U7" s="5">
        <v>1781.7359888566818</v>
      </c>
      <c r="V7" s="5">
        <v>1888.6703326329016</v>
      </c>
      <c r="W7" s="5">
        <v>1815.273437521168</v>
      </c>
      <c r="X7" s="5">
        <v>1819.6968999831638</v>
      </c>
      <c r="Y7" s="5">
        <v>1813.2252661781099</v>
      </c>
      <c r="Z7" s="5">
        <v>1801.9330360661932</v>
      </c>
      <c r="AA7" s="5">
        <v>1762.230770747386</v>
      </c>
      <c r="AB7" s="5">
        <v>1782.7711171214921</v>
      </c>
    </row>
    <row r="8" spans="1:28" s="9" customFormat="1" ht="14.25" x14ac:dyDescent="0.2">
      <c r="A8" s="7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s="9" customFormat="1" ht="11.25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28" s="9" customFormat="1" ht="18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28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28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28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28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28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28" x14ac:dyDescent="0.2">
      <c r="A16" s="3"/>
    </row>
    <row r="17" spans="1:1" x14ac:dyDescent="0.2">
      <c r="A17" s="3"/>
    </row>
    <row r="18" spans="1:1" x14ac:dyDescent="0.2">
      <c r="A18" s="3"/>
    </row>
    <row r="19" spans="1:1" x14ac:dyDescent="0.2">
      <c r="A19" s="3"/>
    </row>
    <row r="20" spans="1:1" x14ac:dyDescent="0.2">
      <c r="A20" s="3"/>
    </row>
    <row r="21" spans="1:1" x14ac:dyDescent="0.2">
      <c r="A21" s="3"/>
    </row>
    <row r="22" spans="1:1" x14ac:dyDescent="0.2">
      <c r="A22" s="3"/>
    </row>
    <row r="23" spans="1:1" x14ac:dyDescent="0.2">
      <c r="A23" s="3"/>
    </row>
    <row r="24" spans="1:1" x14ac:dyDescent="0.2">
      <c r="A24" s="3"/>
    </row>
    <row r="25" spans="1:1" x14ac:dyDescent="0.2">
      <c r="A25" s="3"/>
    </row>
    <row r="26" spans="1:1" x14ac:dyDescent="0.2">
      <c r="A26" s="3"/>
    </row>
    <row r="27" spans="1:1" x14ac:dyDescent="0.2">
      <c r="A27" s="3"/>
    </row>
    <row r="28" spans="1:1" x14ac:dyDescent="0.2">
      <c r="A28" s="3"/>
    </row>
    <row r="29" spans="1:1" x14ac:dyDescent="0.2">
      <c r="A29" s="3"/>
    </row>
    <row r="30" spans="1:1" x14ac:dyDescent="0.2">
      <c r="A30" s="3"/>
    </row>
    <row r="31" spans="1:1" x14ac:dyDescent="0.2">
      <c r="A31" s="3"/>
    </row>
    <row r="32" spans="1:1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</sheetData>
  <mergeCells count="8">
    <mergeCell ref="D5:D7"/>
    <mergeCell ref="A1:AB1"/>
    <mergeCell ref="A3:A4"/>
    <mergeCell ref="B3:B4"/>
    <mergeCell ref="C3:C4"/>
    <mergeCell ref="D3:D4"/>
    <mergeCell ref="E3:P3"/>
    <mergeCell ref="Q3:AB3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zoomScale="80" zoomScaleNormal="80" workbookViewId="0">
      <pane xSplit="3" ySplit="4" topLeftCell="D5" activePane="bottomRight" state="frozen"/>
      <selection activeCell="E6" sqref="E6:P6"/>
      <selection pane="topRight" activeCell="E6" sqref="E6:P6"/>
      <selection pane="bottomLeft" activeCell="E6" sqref="E6:P6"/>
      <selection pane="bottomRight" activeCell="E6" sqref="E6:P6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8" width="10.42578125" style="1" customWidth="1"/>
    <col min="29" max="16384" width="9.140625" style="1"/>
  </cols>
  <sheetData>
    <row r="1" spans="1:28" ht="15" customHeight="1" x14ac:dyDescent="0.2">
      <c r="A1" s="107" t="s">
        <v>27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</row>
    <row r="3" spans="1:28" ht="45" customHeight="1" x14ac:dyDescent="0.2">
      <c r="A3" s="94" t="s">
        <v>0</v>
      </c>
      <c r="B3" s="95" t="s">
        <v>1</v>
      </c>
      <c r="C3" s="95" t="s">
        <v>2</v>
      </c>
      <c r="D3" s="79" t="s">
        <v>21</v>
      </c>
      <c r="E3" s="91" t="s">
        <v>3</v>
      </c>
      <c r="F3" s="92"/>
      <c r="G3" s="92"/>
      <c r="H3" s="92"/>
      <c r="I3" s="92"/>
      <c r="J3" s="92"/>
      <c r="K3" s="92"/>
      <c r="L3" s="92"/>
      <c r="M3" s="92"/>
      <c r="N3" s="92"/>
      <c r="O3" s="92"/>
      <c r="P3" s="93"/>
      <c r="Q3" s="94" t="s">
        <v>26</v>
      </c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</row>
    <row r="4" spans="1:28" ht="44.25" customHeight="1" x14ac:dyDescent="0.2">
      <c r="A4" s="95"/>
      <c r="B4" s="95"/>
      <c r="C4" s="95"/>
      <c r="D4" s="81"/>
      <c r="E4" s="18" t="s">
        <v>7</v>
      </c>
      <c r="F4" s="18" t="s">
        <v>8</v>
      </c>
      <c r="G4" s="18" t="s">
        <v>9</v>
      </c>
      <c r="H4" s="18" t="s">
        <v>10</v>
      </c>
      <c r="I4" s="18" t="s">
        <v>11</v>
      </c>
      <c r="J4" s="18" t="s">
        <v>12</v>
      </c>
      <c r="K4" s="18" t="s">
        <v>13</v>
      </c>
      <c r="L4" s="18" t="s">
        <v>14</v>
      </c>
      <c r="M4" s="18" t="s">
        <v>15</v>
      </c>
      <c r="N4" s="18" t="s">
        <v>16</v>
      </c>
      <c r="O4" s="18" t="s">
        <v>17</v>
      </c>
      <c r="P4" s="18" t="s">
        <v>18</v>
      </c>
      <c r="Q4" s="18" t="s">
        <v>7</v>
      </c>
      <c r="R4" s="18" t="s">
        <v>8</v>
      </c>
      <c r="S4" s="18" t="s">
        <v>9</v>
      </c>
      <c r="T4" s="18" t="s">
        <v>10</v>
      </c>
      <c r="U4" s="18" t="s">
        <v>11</v>
      </c>
      <c r="V4" s="18" t="s">
        <v>12</v>
      </c>
      <c r="W4" s="18" t="s">
        <v>13</v>
      </c>
      <c r="X4" s="18" t="s">
        <v>14</v>
      </c>
      <c r="Y4" s="18" t="s">
        <v>15</v>
      </c>
      <c r="Z4" s="18" t="s">
        <v>16</v>
      </c>
      <c r="AA4" s="18" t="s">
        <v>17</v>
      </c>
      <c r="AB4" s="18" t="s">
        <v>18</v>
      </c>
    </row>
    <row r="5" spans="1:28" ht="15" customHeight="1" x14ac:dyDescent="0.2">
      <c r="A5" s="4"/>
      <c r="B5" s="4" t="s">
        <v>4</v>
      </c>
      <c r="C5" s="18"/>
      <c r="D5" s="79" t="s">
        <v>22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x14ac:dyDescent="0.2">
      <c r="A6" s="18">
        <v>1</v>
      </c>
      <c r="B6" s="4" t="s">
        <v>5</v>
      </c>
      <c r="C6" s="18" t="s">
        <v>19</v>
      </c>
      <c r="D6" s="80"/>
      <c r="E6" s="5">
        <v>1373.2124495870819</v>
      </c>
      <c r="F6" s="5">
        <v>1373.2124495870819</v>
      </c>
      <c r="G6" s="5">
        <v>1373.2124495870819</v>
      </c>
      <c r="H6" s="5">
        <v>1373.2124495870819</v>
      </c>
      <c r="I6" s="5">
        <v>1373.2124495870819</v>
      </c>
      <c r="J6" s="5">
        <v>1373.2124495870819</v>
      </c>
      <c r="K6" s="5">
        <v>1373.2124495870819</v>
      </c>
      <c r="L6" s="5">
        <v>1373.2124495870819</v>
      </c>
      <c r="M6" s="5">
        <v>1373.2124495870819</v>
      </c>
      <c r="N6" s="5">
        <v>1373.2124495870819</v>
      </c>
      <c r="O6" s="5">
        <v>1373.2124495870819</v>
      </c>
      <c r="P6" s="5">
        <v>1373.2124495870819</v>
      </c>
      <c r="Q6" s="5">
        <v>1852.7567992600495</v>
      </c>
      <c r="R6" s="5">
        <v>1859.8360282934286</v>
      </c>
      <c r="S6" s="5">
        <v>1861.8481400901198</v>
      </c>
      <c r="T6" s="5">
        <v>1870.4652057256549</v>
      </c>
      <c r="U6" s="5">
        <v>1907.6233480766496</v>
      </c>
      <c r="V6" s="5">
        <v>2022.0430959172047</v>
      </c>
      <c r="W6" s="5">
        <v>1943.5084181476498</v>
      </c>
      <c r="X6" s="5">
        <v>1948.2415229819853</v>
      </c>
      <c r="Y6" s="5">
        <v>1941.3168748105777</v>
      </c>
      <c r="Z6" s="5">
        <v>1929.2341885908268</v>
      </c>
      <c r="AA6" s="5">
        <v>1886.752764699703</v>
      </c>
      <c r="AB6" s="5">
        <v>1908.7309353199967</v>
      </c>
    </row>
    <row r="7" spans="1:28" x14ac:dyDescent="0.2">
      <c r="A7" s="18">
        <v>2</v>
      </c>
      <c r="B7" s="4" t="s">
        <v>6</v>
      </c>
      <c r="C7" s="18" t="s">
        <v>19</v>
      </c>
      <c r="D7" s="81"/>
      <c r="E7" s="5">
        <f>E6*0.93357</f>
        <v>1281.9899465610119</v>
      </c>
      <c r="F7" s="5">
        <f t="shared" ref="F7:P7" si="0">F6*0.93357</f>
        <v>1281.9899465610119</v>
      </c>
      <c r="G7" s="5">
        <f t="shared" si="0"/>
        <v>1281.9899465610119</v>
      </c>
      <c r="H7" s="5">
        <f t="shared" si="0"/>
        <v>1281.9899465610119</v>
      </c>
      <c r="I7" s="5">
        <f t="shared" si="0"/>
        <v>1281.9899465610119</v>
      </c>
      <c r="J7" s="5">
        <f t="shared" si="0"/>
        <v>1281.9899465610119</v>
      </c>
      <c r="K7" s="5">
        <f t="shared" si="0"/>
        <v>1281.9899465610119</v>
      </c>
      <c r="L7" s="5">
        <f t="shared" si="0"/>
        <v>1281.9899465610119</v>
      </c>
      <c r="M7" s="5">
        <f t="shared" si="0"/>
        <v>1281.9899465610119</v>
      </c>
      <c r="N7" s="5">
        <f t="shared" si="0"/>
        <v>1281.9899465610119</v>
      </c>
      <c r="O7" s="5">
        <f t="shared" si="0"/>
        <v>1281.9899465610119</v>
      </c>
      <c r="P7" s="5">
        <f t="shared" si="0"/>
        <v>1281.9899465610119</v>
      </c>
      <c r="Q7" s="5">
        <v>1730.4588404299529</v>
      </c>
      <c r="R7" s="5">
        <v>1737.0749423303071</v>
      </c>
      <c r="S7" s="5">
        <v>1738.9554206449718</v>
      </c>
      <c r="T7" s="5">
        <v>1747.0087530146307</v>
      </c>
      <c r="U7" s="5">
        <v>1781.7359888566818</v>
      </c>
      <c r="V7" s="5">
        <v>1888.6703326329016</v>
      </c>
      <c r="W7" s="5">
        <v>1815.273437521168</v>
      </c>
      <c r="X7" s="5">
        <v>1819.6968999831638</v>
      </c>
      <c r="Y7" s="5">
        <v>1813.2252661781099</v>
      </c>
      <c r="Z7" s="5">
        <v>1801.9330360661932</v>
      </c>
      <c r="AA7" s="5">
        <v>1762.230770747386</v>
      </c>
      <c r="AB7" s="5">
        <v>1782.7711171214921</v>
      </c>
    </row>
    <row r="8" spans="1:28" s="9" customFormat="1" ht="14.25" x14ac:dyDescent="0.2">
      <c r="A8" s="7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s="9" customFormat="1" ht="11.25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28" s="9" customFormat="1" ht="18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28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28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28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28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28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28" x14ac:dyDescent="0.2">
      <c r="A16" s="3"/>
    </row>
    <row r="17" spans="1:1" x14ac:dyDescent="0.2">
      <c r="A17" s="3"/>
    </row>
    <row r="18" spans="1:1" x14ac:dyDescent="0.2">
      <c r="A18" s="3"/>
    </row>
    <row r="19" spans="1:1" x14ac:dyDescent="0.2">
      <c r="A19" s="3"/>
    </row>
    <row r="20" spans="1:1" x14ac:dyDescent="0.2">
      <c r="A20" s="3"/>
    </row>
    <row r="21" spans="1:1" x14ac:dyDescent="0.2">
      <c r="A21" s="3"/>
    </row>
    <row r="22" spans="1:1" x14ac:dyDescent="0.2">
      <c r="A22" s="3"/>
    </row>
    <row r="23" spans="1:1" x14ac:dyDescent="0.2">
      <c r="A23" s="3"/>
    </row>
    <row r="24" spans="1:1" x14ac:dyDescent="0.2">
      <c r="A24" s="3"/>
    </row>
    <row r="25" spans="1:1" x14ac:dyDescent="0.2">
      <c r="A25" s="3"/>
    </row>
    <row r="26" spans="1:1" x14ac:dyDescent="0.2">
      <c r="A26" s="3"/>
    </row>
    <row r="27" spans="1:1" x14ac:dyDescent="0.2">
      <c r="A27" s="3"/>
    </row>
    <row r="28" spans="1:1" x14ac:dyDescent="0.2">
      <c r="A28" s="3"/>
    </row>
    <row r="29" spans="1:1" x14ac:dyDescent="0.2">
      <c r="A29" s="3"/>
    </row>
    <row r="30" spans="1:1" x14ac:dyDescent="0.2">
      <c r="A30" s="3"/>
    </row>
    <row r="31" spans="1:1" x14ac:dyDescent="0.2">
      <c r="A31" s="3"/>
    </row>
    <row r="32" spans="1:1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</sheetData>
  <mergeCells count="8">
    <mergeCell ref="D5:D7"/>
    <mergeCell ref="A1:AB1"/>
    <mergeCell ref="A3:A4"/>
    <mergeCell ref="B3:B4"/>
    <mergeCell ref="C3:C4"/>
    <mergeCell ref="D3:D4"/>
    <mergeCell ref="E3:P3"/>
    <mergeCell ref="Q3:AB3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zoomScale="85" zoomScaleNormal="85" workbookViewId="0">
      <selection activeCell="F22" sqref="F22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8" width="10.42578125" style="1" customWidth="1"/>
    <col min="29" max="16384" width="9.140625" style="1"/>
  </cols>
  <sheetData>
    <row r="1" spans="1:28" ht="15" customHeight="1" x14ac:dyDescent="0.2">
      <c r="A1" s="107" t="s">
        <v>20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</row>
    <row r="3" spans="1:28" ht="45" customHeight="1" x14ac:dyDescent="0.2">
      <c r="A3" s="94" t="s">
        <v>0</v>
      </c>
      <c r="B3" s="95" t="s">
        <v>1</v>
      </c>
      <c r="C3" s="95" t="s">
        <v>2</v>
      </c>
      <c r="D3" s="79" t="s">
        <v>21</v>
      </c>
      <c r="E3" s="91" t="s">
        <v>3</v>
      </c>
      <c r="F3" s="92"/>
      <c r="G3" s="92"/>
      <c r="H3" s="92"/>
      <c r="I3" s="92"/>
      <c r="J3" s="92"/>
      <c r="K3" s="92"/>
      <c r="L3" s="92"/>
      <c r="M3" s="92"/>
      <c r="N3" s="92"/>
      <c r="O3" s="92"/>
      <c r="P3" s="93"/>
      <c r="Q3" s="94" t="s">
        <v>23</v>
      </c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</row>
    <row r="4" spans="1:28" ht="44.25" customHeight="1" x14ac:dyDescent="0.2">
      <c r="A4" s="95"/>
      <c r="B4" s="95"/>
      <c r="C4" s="95"/>
      <c r="D4" s="81"/>
      <c r="E4" s="16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12</v>
      </c>
      <c r="K4" s="16" t="s">
        <v>13</v>
      </c>
      <c r="L4" s="16" t="s">
        <v>14</v>
      </c>
      <c r="M4" s="16" t="s">
        <v>15</v>
      </c>
      <c r="N4" s="16" t="s">
        <v>16</v>
      </c>
      <c r="O4" s="16" t="s">
        <v>17</v>
      </c>
      <c r="P4" s="16" t="s">
        <v>18</v>
      </c>
      <c r="Q4" s="16" t="s">
        <v>7</v>
      </c>
      <c r="R4" s="16" t="s">
        <v>8</v>
      </c>
      <c r="S4" s="16" t="s">
        <v>9</v>
      </c>
      <c r="T4" s="16" t="s">
        <v>10</v>
      </c>
      <c r="U4" s="16" t="s">
        <v>11</v>
      </c>
      <c r="V4" s="16" t="s">
        <v>12</v>
      </c>
      <c r="W4" s="16" t="s">
        <v>13</v>
      </c>
      <c r="X4" s="16" t="s">
        <v>14</v>
      </c>
      <c r="Y4" s="16" t="s">
        <v>15</v>
      </c>
      <c r="Z4" s="16" t="s">
        <v>16</v>
      </c>
      <c r="AA4" s="16" t="s">
        <v>17</v>
      </c>
      <c r="AB4" s="16" t="s">
        <v>18</v>
      </c>
    </row>
    <row r="5" spans="1:28" ht="15" customHeight="1" x14ac:dyDescent="0.2">
      <c r="A5" s="4"/>
      <c r="B5" s="4" t="s">
        <v>4</v>
      </c>
      <c r="C5" s="16"/>
      <c r="D5" s="79" t="s">
        <v>22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x14ac:dyDescent="0.2">
      <c r="A6" s="16">
        <v>1</v>
      </c>
      <c r="B6" s="4" t="s">
        <v>5</v>
      </c>
      <c r="C6" s="16" t="s">
        <v>19</v>
      </c>
      <c r="D6" s="80"/>
      <c r="E6" s="16">
        <v>1433.2</v>
      </c>
      <c r="F6" s="16">
        <v>1433.2</v>
      </c>
      <c r="G6" s="16">
        <v>1416.11</v>
      </c>
      <c r="H6" s="16">
        <v>1354.9</v>
      </c>
      <c r="I6" s="16">
        <v>1400.42</v>
      </c>
      <c r="J6" s="16">
        <v>1346.15</v>
      </c>
      <c r="K6" s="16">
        <v>1386.07</v>
      </c>
      <c r="L6" s="16">
        <v>1354.96</v>
      </c>
      <c r="M6" s="16">
        <v>1420.88</v>
      </c>
      <c r="N6" s="16">
        <v>1477.44</v>
      </c>
      <c r="O6" s="16">
        <v>1453.12</v>
      </c>
      <c r="P6" s="16">
        <v>1491.96</v>
      </c>
      <c r="Q6" s="5">
        <v>1962.8251170667734</v>
      </c>
      <c r="R6" s="5">
        <v>1958.672083883162</v>
      </c>
      <c r="S6" s="5">
        <v>1913.6838244361024</v>
      </c>
      <c r="T6" s="5">
        <v>2027.4882130175922</v>
      </c>
      <c r="U6" s="5">
        <v>1840.8784335974551</v>
      </c>
      <c r="V6" s="5">
        <v>1988.312447367598</v>
      </c>
      <c r="W6" s="5">
        <v>1913.3565800364142</v>
      </c>
      <c r="X6" s="5">
        <v>1910.1470517763482</v>
      </c>
      <c r="Y6" s="5">
        <v>1887.0591512850813</v>
      </c>
      <c r="Z6" s="5">
        <v>1920.5369177217704</v>
      </c>
      <c r="AA6" s="5">
        <v>1823.6236829950049</v>
      </c>
      <c r="AB6" s="5">
        <v>1835.3357203043402</v>
      </c>
    </row>
    <row r="7" spans="1:28" x14ac:dyDescent="0.2">
      <c r="A7" s="16">
        <v>2</v>
      </c>
      <c r="B7" s="4" t="s">
        <v>6</v>
      </c>
      <c r="C7" s="16" t="s">
        <v>19</v>
      </c>
      <c r="D7" s="81"/>
      <c r="E7" s="5">
        <f>E6/1.07*0.99</f>
        <v>1326.044859813084</v>
      </c>
      <c r="F7" s="5">
        <f t="shared" ref="F7:P7" si="0">F6/1.07*0.99</f>
        <v>1326.044859813084</v>
      </c>
      <c r="G7" s="5">
        <f t="shared" si="0"/>
        <v>1310.2326168224297</v>
      </c>
      <c r="H7" s="5">
        <f t="shared" si="0"/>
        <v>1253.5990654205607</v>
      </c>
      <c r="I7" s="5">
        <f t="shared" si="0"/>
        <v>1295.7157009345794</v>
      </c>
      <c r="J7" s="5">
        <f t="shared" si="0"/>
        <v>1245.5032710280375</v>
      </c>
      <c r="K7" s="5">
        <f t="shared" si="0"/>
        <v>1282.438598130841</v>
      </c>
      <c r="L7" s="5">
        <f t="shared" si="0"/>
        <v>1253.6545794392523</v>
      </c>
      <c r="M7" s="5">
        <f t="shared" si="0"/>
        <v>1314.6459813084114</v>
      </c>
      <c r="N7" s="5">
        <f t="shared" si="0"/>
        <v>1366.9771962616824</v>
      </c>
      <c r="O7" s="5">
        <f t="shared" si="0"/>
        <v>1344.4755140186912</v>
      </c>
      <c r="P7" s="5">
        <f t="shared" si="0"/>
        <v>1380.4115887850467</v>
      </c>
      <c r="Q7" s="5">
        <v>1833.46179165119</v>
      </c>
      <c r="R7" s="5">
        <v>1829.5804522272542</v>
      </c>
      <c r="S7" s="5">
        <v>1787.5353499402827</v>
      </c>
      <c r="T7" s="5">
        <v>1893.8945916052262</v>
      </c>
      <c r="U7" s="5">
        <v>1719.4929285957523</v>
      </c>
      <c r="V7" s="5">
        <v>1857.2817265117737</v>
      </c>
      <c r="W7" s="5">
        <v>1787.2295140527235</v>
      </c>
      <c r="X7" s="5">
        <v>1784.2299549311665</v>
      </c>
      <c r="Y7" s="5">
        <v>1762.6524778365244</v>
      </c>
      <c r="Z7" s="5">
        <v>1793.9401100203461</v>
      </c>
      <c r="AA7" s="5">
        <v>1703.3669934532754</v>
      </c>
      <c r="AB7" s="5">
        <v>1714.3128227143366</v>
      </c>
    </row>
    <row r="8" spans="1:28" s="9" customFormat="1" ht="14.25" x14ac:dyDescent="0.2">
      <c r="A8" s="7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s="9" customFormat="1" ht="11.25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28" s="9" customFormat="1" ht="18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28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28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28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28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28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28" x14ac:dyDescent="0.2">
      <c r="A16" s="3"/>
    </row>
    <row r="17" spans="1:1" x14ac:dyDescent="0.2">
      <c r="A17" s="3"/>
    </row>
    <row r="18" spans="1:1" x14ac:dyDescent="0.2">
      <c r="A18" s="3"/>
    </row>
    <row r="19" spans="1:1" x14ac:dyDescent="0.2">
      <c r="A19" s="3"/>
    </row>
    <row r="20" spans="1:1" x14ac:dyDescent="0.2">
      <c r="A20" s="3"/>
    </row>
    <row r="21" spans="1:1" x14ac:dyDescent="0.2">
      <c r="A21" s="3"/>
    </row>
    <row r="22" spans="1:1" x14ac:dyDescent="0.2">
      <c r="A22" s="3"/>
    </row>
    <row r="23" spans="1:1" x14ac:dyDescent="0.2">
      <c r="A23" s="3"/>
    </row>
    <row r="24" spans="1:1" x14ac:dyDescent="0.2">
      <c r="A24" s="3"/>
    </row>
    <row r="25" spans="1:1" x14ac:dyDescent="0.2">
      <c r="A25" s="3"/>
    </row>
    <row r="26" spans="1:1" x14ac:dyDescent="0.2">
      <c r="A26" s="3"/>
    </row>
    <row r="27" spans="1:1" x14ac:dyDescent="0.2">
      <c r="A27" s="3"/>
    </row>
    <row r="28" spans="1:1" x14ac:dyDescent="0.2">
      <c r="A28" s="3"/>
    </row>
    <row r="29" spans="1:1" x14ac:dyDescent="0.2">
      <c r="A29" s="3"/>
    </row>
    <row r="30" spans="1:1" x14ac:dyDescent="0.2">
      <c r="A30" s="3"/>
    </row>
    <row r="31" spans="1:1" x14ac:dyDescent="0.2">
      <c r="A31" s="3"/>
    </row>
    <row r="32" spans="1:1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</sheetData>
  <customSheetViews>
    <customSheetView guid="{BCA80338-E5C7-418F-B58E-9ADEE41B3E40}">
      <selection activeCell="A5" sqref="A5:I26"/>
      <pageMargins left="0.7" right="0.7" top="0.75" bottom="0.75" header="0.3" footer="0.3"/>
    </customSheetView>
    <customSheetView guid="{D0488D65-A5DB-49B4-AA08-46AE815345DA}">
      <selection activeCell="E30" sqref="E30"/>
      <pageMargins left="0.7" right="0.7" top="0.75" bottom="0.75" header="0.3" footer="0.3"/>
    </customSheetView>
  </customSheetViews>
  <mergeCells count="8">
    <mergeCell ref="D5:D7"/>
    <mergeCell ref="A3:A4"/>
    <mergeCell ref="B3:B4"/>
    <mergeCell ref="C3:C4"/>
    <mergeCell ref="A1:AB1"/>
    <mergeCell ref="E3:P3"/>
    <mergeCell ref="Q3:AB3"/>
    <mergeCell ref="D3:D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zoomScale="80" zoomScaleNormal="80" workbookViewId="0">
      <pane xSplit="3" ySplit="4" topLeftCell="E5" activePane="bottomRight" state="frozen"/>
      <selection activeCell="D15" sqref="D15"/>
      <selection pane="topRight" activeCell="D15" sqref="D15"/>
      <selection pane="bottomLeft" activeCell="D15" sqref="D15"/>
      <selection pane="bottomRight" activeCell="E6" sqref="E6:P6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8" width="10.42578125" style="1" customWidth="1"/>
    <col min="29" max="16384" width="9.140625" style="1"/>
  </cols>
  <sheetData>
    <row r="1" spans="1:28" ht="15" customHeight="1" x14ac:dyDescent="0.2">
      <c r="A1" s="108" t="s">
        <v>28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</row>
    <row r="3" spans="1:28" ht="45" customHeight="1" x14ac:dyDescent="0.2">
      <c r="A3" s="94" t="s">
        <v>0</v>
      </c>
      <c r="B3" s="95" t="s">
        <v>1</v>
      </c>
      <c r="C3" s="95" t="s">
        <v>2</v>
      </c>
      <c r="D3" s="79" t="s">
        <v>21</v>
      </c>
      <c r="E3" s="91" t="s">
        <v>3</v>
      </c>
      <c r="F3" s="92"/>
      <c r="G3" s="92"/>
      <c r="H3" s="92"/>
      <c r="I3" s="92"/>
      <c r="J3" s="92"/>
      <c r="K3" s="92"/>
      <c r="L3" s="92"/>
      <c r="M3" s="92"/>
      <c r="N3" s="92"/>
      <c r="O3" s="92"/>
      <c r="P3" s="93"/>
      <c r="Q3" s="94" t="s">
        <v>26</v>
      </c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</row>
    <row r="4" spans="1:28" ht="44.25" customHeight="1" x14ac:dyDescent="0.2">
      <c r="A4" s="95"/>
      <c r="B4" s="95"/>
      <c r="C4" s="95"/>
      <c r="D4" s="81"/>
      <c r="E4" s="18" t="s">
        <v>7</v>
      </c>
      <c r="F4" s="18" t="s">
        <v>8</v>
      </c>
      <c r="G4" s="18" t="s">
        <v>9</v>
      </c>
      <c r="H4" s="18" t="s">
        <v>10</v>
      </c>
      <c r="I4" s="18" t="s">
        <v>11</v>
      </c>
      <c r="J4" s="18" t="s">
        <v>12</v>
      </c>
      <c r="K4" s="18" t="s">
        <v>13</v>
      </c>
      <c r="L4" s="18" t="s">
        <v>14</v>
      </c>
      <c r="M4" s="18" t="s">
        <v>15</v>
      </c>
      <c r="N4" s="18" t="s">
        <v>16</v>
      </c>
      <c r="O4" s="18" t="s">
        <v>17</v>
      </c>
      <c r="P4" s="18" t="s">
        <v>18</v>
      </c>
      <c r="Q4" s="18" t="s">
        <v>7</v>
      </c>
      <c r="R4" s="18" t="s">
        <v>8</v>
      </c>
      <c r="S4" s="18" t="s">
        <v>9</v>
      </c>
      <c r="T4" s="18" t="s">
        <v>10</v>
      </c>
      <c r="U4" s="18" t="s">
        <v>11</v>
      </c>
      <c r="V4" s="18" t="s">
        <v>12</v>
      </c>
      <c r="W4" s="18" t="s">
        <v>13</v>
      </c>
      <c r="X4" s="18" t="s">
        <v>14</v>
      </c>
      <c r="Y4" s="18" t="s">
        <v>15</v>
      </c>
      <c r="Z4" s="18" t="s">
        <v>16</v>
      </c>
      <c r="AA4" s="18" t="s">
        <v>17</v>
      </c>
      <c r="AB4" s="18" t="s">
        <v>18</v>
      </c>
    </row>
    <row r="5" spans="1:28" ht="15" customHeight="1" x14ac:dyDescent="0.2">
      <c r="A5" s="4"/>
      <c r="B5" s="4" t="s">
        <v>4</v>
      </c>
      <c r="C5" s="18"/>
      <c r="D5" s="79" t="s">
        <v>22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x14ac:dyDescent="0.2">
      <c r="A6" s="18">
        <v>1</v>
      </c>
      <c r="B6" s="4" t="s">
        <v>5</v>
      </c>
      <c r="C6" s="18" t="s">
        <v>19</v>
      </c>
      <c r="D6" s="80"/>
      <c r="E6" s="5">
        <v>746.47</v>
      </c>
      <c r="F6" s="5">
        <v>746.47</v>
      </c>
      <c r="G6" s="5">
        <v>746.47</v>
      </c>
      <c r="H6" s="5">
        <v>746.47</v>
      </c>
      <c r="I6" s="5">
        <v>746.47</v>
      </c>
      <c r="J6" s="5">
        <v>746.47</v>
      </c>
      <c r="K6" s="5">
        <v>746.47</v>
      </c>
      <c r="L6" s="5">
        <v>746.47</v>
      </c>
      <c r="M6" s="5">
        <v>746.47</v>
      </c>
      <c r="N6" s="5">
        <v>746.47</v>
      </c>
      <c r="O6" s="5">
        <v>746.47</v>
      </c>
      <c r="P6" s="5">
        <v>746.47</v>
      </c>
      <c r="Q6" s="17">
        <v>1589.8813737995767</v>
      </c>
      <c r="R6" s="17">
        <v>1598.0986981608962</v>
      </c>
      <c r="S6" s="17">
        <v>1655.414774835622</v>
      </c>
      <c r="T6" s="17">
        <v>1654.8639016724601</v>
      </c>
      <c r="U6" s="17">
        <v>2350.4792286225338</v>
      </c>
      <c r="V6" s="17">
        <v>1601.0817023538696</v>
      </c>
      <c r="W6" s="17">
        <v>1650.679823984007</v>
      </c>
      <c r="X6" s="17">
        <v>1655.4804471480459</v>
      </c>
      <c r="Y6" s="17">
        <v>1927.6803477615126</v>
      </c>
      <c r="Z6" s="17">
        <v>1575.9987327596182</v>
      </c>
      <c r="AA6" s="17">
        <v>1667.2784600936336</v>
      </c>
      <c r="AB6" s="17">
        <v>1697.1985374535709</v>
      </c>
    </row>
    <row r="7" spans="1:28" x14ac:dyDescent="0.2">
      <c r="A7" s="18">
        <v>2</v>
      </c>
      <c r="B7" s="4" t="s">
        <v>6</v>
      </c>
      <c r="C7" s="18" t="s">
        <v>19</v>
      </c>
      <c r="D7" s="81"/>
      <c r="E7" s="5">
        <f>E6*0.93357</f>
        <v>696.88199789999999</v>
      </c>
      <c r="F7" s="5">
        <f t="shared" ref="F7:P7" si="0">F6*0.93357</f>
        <v>696.88199789999999</v>
      </c>
      <c r="G7" s="5">
        <f t="shared" si="0"/>
        <v>696.88199789999999</v>
      </c>
      <c r="H7" s="5">
        <f t="shared" si="0"/>
        <v>696.88199789999999</v>
      </c>
      <c r="I7" s="5">
        <f t="shared" si="0"/>
        <v>696.88199789999999</v>
      </c>
      <c r="J7" s="5">
        <f t="shared" si="0"/>
        <v>696.88199789999999</v>
      </c>
      <c r="K7" s="5">
        <f t="shared" si="0"/>
        <v>696.88199789999999</v>
      </c>
      <c r="L7" s="5">
        <f t="shared" si="0"/>
        <v>696.88199789999999</v>
      </c>
      <c r="M7" s="5">
        <f t="shared" si="0"/>
        <v>696.88199789999999</v>
      </c>
      <c r="N7" s="5">
        <f t="shared" si="0"/>
        <v>696.88199789999999</v>
      </c>
      <c r="O7" s="5">
        <f t="shared" si="0"/>
        <v>696.88199789999999</v>
      </c>
      <c r="P7" s="5">
        <f t="shared" si="0"/>
        <v>696.88199789999999</v>
      </c>
      <c r="Q7" s="17">
        <v>1484.8028774481352</v>
      </c>
      <c r="R7" s="17">
        <v>1492.4826198418916</v>
      </c>
      <c r="S7" s="17">
        <v>1546.0490466407009</v>
      </c>
      <c r="T7" s="17">
        <v>1545.5342119087738</v>
      </c>
      <c r="U7" s="17">
        <v>2195.641994105104</v>
      </c>
      <c r="V7" s="17">
        <v>1495.2704742278481</v>
      </c>
      <c r="W7" s="17">
        <v>1541.6238589289112</v>
      </c>
      <c r="X7" s="17">
        <v>1546.1104226336204</v>
      </c>
      <c r="Y7" s="17">
        <v>1800.5028531134958</v>
      </c>
      <c r="Z7" s="17">
        <v>1471.8284465696693</v>
      </c>
      <c r="AA7" s="17">
        <v>1557.1366029565995</v>
      </c>
      <c r="AB7" s="17">
        <v>1585.0992920780363</v>
      </c>
    </row>
    <row r="8" spans="1:28" s="9" customFormat="1" ht="14.25" x14ac:dyDescent="0.2">
      <c r="A8" s="7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s="9" customFormat="1" ht="11.25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28" s="9" customFormat="1" ht="18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28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28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28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28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28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28" x14ac:dyDescent="0.2">
      <c r="A16" s="3"/>
    </row>
    <row r="17" spans="1:1" x14ac:dyDescent="0.2">
      <c r="A17" s="3"/>
    </row>
    <row r="18" spans="1:1" x14ac:dyDescent="0.2">
      <c r="A18" s="3"/>
    </row>
    <row r="19" spans="1:1" x14ac:dyDescent="0.2">
      <c r="A19" s="3"/>
    </row>
    <row r="20" spans="1:1" x14ac:dyDescent="0.2">
      <c r="A20" s="3"/>
    </row>
    <row r="21" spans="1:1" x14ac:dyDescent="0.2">
      <c r="A21" s="3"/>
    </row>
    <row r="22" spans="1:1" x14ac:dyDescent="0.2">
      <c r="A22" s="3"/>
    </row>
    <row r="23" spans="1:1" x14ac:dyDescent="0.2">
      <c r="A23" s="3"/>
    </row>
    <row r="24" spans="1:1" x14ac:dyDescent="0.2">
      <c r="A24" s="3"/>
    </row>
    <row r="25" spans="1:1" x14ac:dyDescent="0.2">
      <c r="A25" s="3"/>
    </row>
    <row r="26" spans="1:1" x14ac:dyDescent="0.2">
      <c r="A26" s="3"/>
    </row>
    <row r="27" spans="1:1" x14ac:dyDescent="0.2">
      <c r="A27" s="3"/>
    </row>
    <row r="28" spans="1:1" x14ac:dyDescent="0.2">
      <c r="A28" s="3"/>
    </row>
    <row r="29" spans="1:1" x14ac:dyDescent="0.2">
      <c r="A29" s="3"/>
    </row>
    <row r="30" spans="1:1" x14ac:dyDescent="0.2">
      <c r="A30" s="3"/>
    </row>
    <row r="31" spans="1:1" x14ac:dyDescent="0.2">
      <c r="A31" s="3"/>
    </row>
    <row r="32" spans="1:1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</sheetData>
  <mergeCells count="8">
    <mergeCell ref="D5:D7"/>
    <mergeCell ref="A1:AB1"/>
    <mergeCell ref="A3:A4"/>
    <mergeCell ref="B3:B4"/>
    <mergeCell ref="C3:C4"/>
    <mergeCell ref="D3:D4"/>
    <mergeCell ref="E3:P3"/>
    <mergeCell ref="Q3:AB3"/>
  </mergeCells>
  <pageMargins left="0.70866141732283472" right="0.70866141732283472" top="0.74803149606299213" bottom="0.74803149606299213" header="0.31496062992125984" footer="0.31496062992125984"/>
  <pageSetup paperSize="9" scale="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приложение 1</vt:lpstr>
      <vt:lpstr>раздел 2 ТГ-4</vt:lpstr>
      <vt:lpstr>раздел 2 ТГбез ДПМ</vt:lpstr>
      <vt:lpstr>раздел 3</vt:lpstr>
      <vt:lpstr>ГТЭЦ _ТГ-2</vt:lpstr>
      <vt:lpstr>ВорТЭЦ-1_ТГ-4</vt:lpstr>
      <vt:lpstr>ВорТЭЦ-1_ТГ-5</vt:lpstr>
      <vt:lpstr>КуТЭЦ-4</vt:lpstr>
      <vt:lpstr>КуТЭЦ-1_ТГ-5</vt:lpstr>
      <vt:lpstr>ЕТЭЦ</vt:lpstr>
      <vt:lpstr>ЕТЭЦ_ДПМ</vt:lpstr>
      <vt:lpstr>ДТЭЦ</vt:lpstr>
      <vt:lpstr>ТамТЭЦ_ТГ-5</vt:lpstr>
      <vt:lpstr>ТамТЭЦ_ТГ-6</vt:lpstr>
      <vt:lpstr>АТЭЦ_ТГ-3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Ефремова Ирина</dc:creator>
  <cp:lastModifiedBy>Афанасьева Марьям Даланда</cp:lastModifiedBy>
  <cp:lastPrinted>2022-09-29T04:42:19Z</cp:lastPrinted>
  <dcterms:created xsi:type="dcterms:W3CDTF">2006-09-28T05:33:49Z</dcterms:created>
  <dcterms:modified xsi:type="dcterms:W3CDTF">2022-09-29T07:45:01Z</dcterms:modified>
</cp:coreProperties>
</file>