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Филиалы\СХК\2023\гос.регулирование\"/>
    </mc:Choice>
  </mc:AlternateContent>
  <bookViews>
    <workbookView xWindow="0" yWindow="0" windowWidth="28800" windowHeight="11535" tabRatio="718"/>
  </bookViews>
  <sheets>
    <sheet name="приложение 1" sheetId="39" r:id="rId1"/>
    <sheet name="раздел 2" sheetId="38" r:id="rId2"/>
    <sheet name="раздел 3" sheetId="1" r:id="rId3"/>
    <sheet name="ГТЭЦ _ТГ-2" sheetId="29" state="hidden" r:id="rId4"/>
    <sheet name="ВорТЭЦ-1_ТГ-4" sheetId="30" state="hidden" r:id="rId5"/>
    <sheet name="ВорТЭЦ-1_ТГ-5" sheetId="33" state="hidden" r:id="rId6"/>
    <sheet name="КуТЭЦ-4" sheetId="7" state="hidden" r:id="rId7"/>
    <sheet name="КуТЭЦ-1_ТГ-5" sheetId="34" state="hidden" r:id="rId8"/>
    <sheet name="ЕТЭЦ" sheetId="10" state="hidden" r:id="rId9"/>
    <sheet name="ЕТЭЦ_ДПМ" sheetId="23" state="hidden" r:id="rId10"/>
    <sheet name="ДТЭЦ" sheetId="11" state="hidden" r:id="rId11"/>
    <sheet name="ТамТЭЦ_ТГ-5" sheetId="16" state="hidden" r:id="rId12"/>
    <sheet name="ТамТЭЦ_ТГ-6" sheetId="35" state="hidden" r:id="rId13"/>
    <sheet name="АТЭЦ_ТГ-3" sheetId="37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62913"/>
  <customWorkbookViews>
    <customWorkbookView name="Mironenko - Личное представление" guid="{D0488D65-A5DB-49B4-AA08-46AE815345DA}" mergeInterval="0" personalView="1" maximized="1" xWindow="1" yWindow="1" windowWidth="1916" windowHeight="817" activeSheetId="1"/>
    <customWorkbookView name="Aldonin - Личное представление" guid="{BCA80338-E5C7-418F-B58E-9ADEE41B3E40}" mergeInterval="0" personalView="1" maximized="1" xWindow="1" yWindow="1" windowWidth="1916" windowHeight="859" activeSheetId="19"/>
  </customWorkbookViews>
</workbook>
</file>

<file path=xl/calcChain.xml><?xml version="1.0" encoding="utf-8"?>
<calcChain xmlns="http://schemas.openxmlformats.org/spreadsheetml/2006/main">
  <c r="P11" i="1" l="1"/>
  <c r="K11" i="1"/>
  <c r="P10" i="1"/>
  <c r="F11" i="1"/>
  <c r="G11" i="1"/>
  <c r="H11" i="1" s="1"/>
  <c r="I11" i="1" s="1"/>
  <c r="J11" i="1" s="1"/>
  <c r="L11" i="1"/>
  <c r="M11" i="1"/>
  <c r="N11" i="1" s="1"/>
  <c r="O11" i="1" s="1"/>
  <c r="L10" i="1"/>
  <c r="M10" i="1" s="1"/>
  <c r="N10" i="1" s="1"/>
  <c r="O10" i="1" s="1"/>
  <c r="G10" i="1"/>
  <c r="H10" i="1"/>
  <c r="I10" i="1"/>
  <c r="J10" i="1"/>
  <c r="F10" i="1"/>
  <c r="R15" i="38" l="1"/>
  <c r="R17" i="38" s="1"/>
  <c r="Q15" i="38"/>
  <c r="Q17" i="38" s="1"/>
  <c r="P15" i="38"/>
  <c r="P17" i="38" s="1"/>
  <c r="O15" i="38"/>
  <c r="O17" i="38" s="1"/>
  <c r="N15" i="38"/>
  <c r="N17" i="38" s="1"/>
  <c r="M15" i="38"/>
  <c r="M17" i="38" s="1"/>
  <c r="L15" i="38"/>
  <c r="L17" i="38" s="1"/>
  <c r="K15" i="38"/>
  <c r="K17" i="38" s="1"/>
  <c r="J15" i="38"/>
  <c r="J17" i="38" s="1"/>
  <c r="I15" i="38"/>
  <c r="I17" i="38" s="1"/>
  <c r="H15" i="38"/>
  <c r="H17" i="38" s="1"/>
  <c r="G15" i="38"/>
  <c r="G17" i="38" s="1"/>
  <c r="R18" i="38" l="1"/>
  <c r="R16" i="38"/>
  <c r="R9" i="38"/>
  <c r="R8" i="38"/>
  <c r="R7" i="38"/>
  <c r="R6" i="38"/>
  <c r="Q18" i="38"/>
  <c r="Q16" i="38"/>
  <c r="Q9" i="38"/>
  <c r="Q8" i="38"/>
  <c r="Q7" i="38"/>
  <c r="Q6" i="38"/>
  <c r="P18" i="38"/>
  <c r="P16" i="38"/>
  <c r="P9" i="38"/>
  <c r="P8" i="38"/>
  <c r="P7" i="38"/>
  <c r="P6" i="38"/>
  <c r="O18" i="38"/>
  <c r="O16" i="38"/>
  <c r="O9" i="38"/>
  <c r="O8" i="38"/>
  <c r="O7" i="38"/>
  <c r="O6" i="38"/>
  <c r="N18" i="38"/>
  <c r="N16" i="38"/>
  <c r="N9" i="38"/>
  <c r="N8" i="38"/>
  <c r="N7" i="38"/>
  <c r="N6" i="38"/>
  <c r="M18" i="38"/>
  <c r="M16" i="38"/>
  <c r="M9" i="38"/>
  <c r="M8" i="38"/>
  <c r="M7" i="38"/>
  <c r="M6" i="38"/>
  <c r="L18" i="38"/>
  <c r="L16" i="38"/>
  <c r="L9" i="38"/>
  <c r="L8" i="38"/>
  <c r="L7" i="38"/>
  <c r="L6" i="38"/>
  <c r="K18" i="38"/>
  <c r="K16" i="38"/>
  <c r="K9" i="38"/>
  <c r="K8" i="38"/>
  <c r="K7" i="38"/>
  <c r="K6" i="38"/>
  <c r="J18" i="38"/>
  <c r="J16" i="38"/>
  <c r="J9" i="38"/>
  <c r="J8" i="38"/>
  <c r="J7" i="38"/>
  <c r="J6" i="38"/>
  <c r="I18" i="38"/>
  <c r="I16" i="38"/>
  <c r="I9" i="38"/>
  <c r="I8" i="38"/>
  <c r="I7" i="38"/>
  <c r="I6" i="38"/>
  <c r="H18" i="38"/>
  <c r="H16" i="38"/>
  <c r="H8" i="38"/>
  <c r="H6" i="38"/>
  <c r="G6" i="38"/>
  <c r="G18" i="38" l="1"/>
  <c r="G16" i="38"/>
  <c r="G8" i="38"/>
  <c r="F8" i="38" l="1"/>
  <c r="F6" i="38"/>
  <c r="Y7" i="23" l="1"/>
  <c r="X7" i="23"/>
  <c r="W7" i="23"/>
  <c r="V7" i="23"/>
  <c r="U7" i="23"/>
  <c r="AB7" i="23" l="1"/>
  <c r="AA7" i="23"/>
  <c r="Z7" i="23"/>
  <c r="T7" i="23"/>
  <c r="S7" i="23"/>
  <c r="R7" i="23"/>
  <c r="Q7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 l="1"/>
  <c r="O6" i="23"/>
  <c r="N6" i="23"/>
  <c r="M6" i="23"/>
  <c r="L6" i="23"/>
  <c r="K6" i="23"/>
  <c r="J6" i="23"/>
  <c r="I6" i="23"/>
  <c r="H6" i="23"/>
  <c r="G6" i="23"/>
  <c r="F6" i="23"/>
  <c r="E6" i="23"/>
  <c r="P6" i="37" l="1"/>
  <c r="O6" i="37"/>
  <c r="O7" i="37" s="1"/>
  <c r="N6" i="37"/>
  <c r="N7" i="37" s="1"/>
  <c r="M6" i="37"/>
  <c r="M7" i="37" s="1"/>
  <c r="L6" i="37"/>
  <c r="L7" i="37" s="1"/>
  <c r="K6" i="37"/>
  <c r="K7" i="37" s="1"/>
  <c r="J6" i="37"/>
  <c r="J7" i="37" s="1"/>
  <c r="I6" i="37"/>
  <c r="I7" i="37" s="1"/>
  <c r="H6" i="37"/>
  <c r="H7" i="37" s="1"/>
  <c r="G6" i="37"/>
  <c r="G7" i="37" s="1"/>
  <c r="F6" i="37"/>
  <c r="F7" i="37" s="1"/>
  <c r="E6" i="37"/>
  <c r="E7" i="37" s="1"/>
  <c r="AB7" i="37"/>
  <c r="AA7" i="37"/>
  <c r="Z7" i="37"/>
  <c r="Y7" i="37"/>
  <c r="X7" i="37"/>
  <c r="W7" i="37"/>
  <c r="V7" i="37"/>
  <c r="U7" i="37"/>
  <c r="T7" i="37"/>
  <c r="S7" i="37"/>
  <c r="R7" i="37"/>
  <c r="Q7" i="37"/>
  <c r="P7" i="37"/>
  <c r="AB6" i="37"/>
  <c r="AA6" i="37"/>
  <c r="Z6" i="37"/>
  <c r="Y6" i="37"/>
  <c r="X6" i="37"/>
  <c r="W6" i="37"/>
  <c r="V6" i="37"/>
  <c r="U6" i="37"/>
  <c r="T6" i="37"/>
  <c r="S6" i="37"/>
  <c r="R6" i="37"/>
  <c r="Q6" i="37"/>
  <c r="P6" i="35"/>
  <c r="O6" i="35"/>
  <c r="O7" i="35" s="1"/>
  <c r="N6" i="35"/>
  <c r="N7" i="35" s="1"/>
  <c r="M6" i="35"/>
  <c r="M7" i="35" s="1"/>
  <c r="L6" i="35"/>
  <c r="L7" i="35" s="1"/>
  <c r="K6" i="35"/>
  <c r="K7" i="35" s="1"/>
  <c r="J6" i="35"/>
  <c r="J7" i="35" s="1"/>
  <c r="I6" i="35"/>
  <c r="I7" i="35" s="1"/>
  <c r="H6" i="35"/>
  <c r="H7" i="35" s="1"/>
  <c r="G6" i="35"/>
  <c r="G7" i="35" s="1"/>
  <c r="F6" i="35"/>
  <c r="F7" i="35" s="1"/>
  <c r="E6" i="35"/>
  <c r="E7" i="35" s="1"/>
  <c r="P6" i="16"/>
  <c r="O6" i="16"/>
  <c r="N6" i="16"/>
  <c r="M6" i="16"/>
  <c r="L6" i="16"/>
  <c r="K6" i="16"/>
  <c r="J6" i="16"/>
  <c r="I6" i="16"/>
  <c r="H6" i="16"/>
  <c r="G6" i="16"/>
  <c r="F6" i="16"/>
  <c r="E6" i="16"/>
  <c r="AB7" i="35"/>
  <c r="AA7" i="35"/>
  <c r="Z7" i="35"/>
  <c r="Y7" i="35"/>
  <c r="X7" i="35"/>
  <c r="W7" i="35"/>
  <c r="V7" i="35"/>
  <c r="U7" i="35"/>
  <c r="T7" i="35"/>
  <c r="S7" i="35"/>
  <c r="R7" i="35"/>
  <c r="Q7" i="35"/>
  <c r="P7" i="35"/>
  <c r="AB6" i="35"/>
  <c r="AA6" i="35"/>
  <c r="Z6" i="35"/>
  <c r="Y6" i="35"/>
  <c r="X6" i="35"/>
  <c r="W6" i="35"/>
  <c r="V6" i="35"/>
  <c r="U6" i="35"/>
  <c r="T6" i="35"/>
  <c r="S6" i="35"/>
  <c r="R6" i="35"/>
  <c r="Q6" i="35"/>
  <c r="P6" i="34" l="1"/>
  <c r="O6" i="34"/>
  <c r="O7" i="34" s="1"/>
  <c r="N6" i="34"/>
  <c r="N7" i="34" s="1"/>
  <c r="M6" i="34"/>
  <c r="M7" i="34" s="1"/>
  <c r="L6" i="34"/>
  <c r="L7" i="34" s="1"/>
  <c r="K6" i="34"/>
  <c r="K7" i="34" s="1"/>
  <c r="J6" i="34"/>
  <c r="I6" i="34"/>
  <c r="I7" i="34" s="1"/>
  <c r="H6" i="34"/>
  <c r="H7" i="34" s="1"/>
  <c r="G6" i="34"/>
  <c r="G7" i="34" s="1"/>
  <c r="F6" i="34"/>
  <c r="F7" i="34" s="1"/>
  <c r="E6" i="34"/>
  <c r="E7" i="34" s="1"/>
  <c r="AB7" i="34"/>
  <c r="AA7" i="34"/>
  <c r="Z7" i="34"/>
  <c r="Y7" i="34"/>
  <c r="X7" i="34"/>
  <c r="W7" i="34"/>
  <c r="V7" i="34"/>
  <c r="U7" i="34"/>
  <c r="T7" i="34"/>
  <c r="S7" i="34"/>
  <c r="R7" i="34"/>
  <c r="Q7" i="34"/>
  <c r="P7" i="34"/>
  <c r="J7" i="34"/>
  <c r="AB6" i="34"/>
  <c r="AA6" i="34"/>
  <c r="Z6" i="34"/>
  <c r="Y6" i="34"/>
  <c r="X6" i="34"/>
  <c r="W6" i="34"/>
  <c r="V6" i="34"/>
  <c r="U6" i="34"/>
  <c r="T6" i="34"/>
  <c r="S6" i="34"/>
  <c r="R6" i="34"/>
  <c r="Q6" i="34"/>
  <c r="P6" i="33"/>
  <c r="P7" i="33" s="1"/>
  <c r="O6" i="33"/>
  <c r="O7" i="33" s="1"/>
  <c r="N6" i="33"/>
  <c r="N7" i="33" s="1"/>
  <c r="M6" i="33"/>
  <c r="M7" i="33" s="1"/>
  <c r="L6" i="33"/>
  <c r="L7" i="33" s="1"/>
  <c r="K6" i="33"/>
  <c r="K7" i="33" s="1"/>
  <c r="J6" i="33"/>
  <c r="J7" i="33" s="1"/>
  <c r="I6" i="33"/>
  <c r="I7" i="33" s="1"/>
  <c r="H6" i="33"/>
  <c r="H7" i="33" s="1"/>
  <c r="G6" i="33"/>
  <c r="G7" i="33" s="1"/>
  <c r="F6" i="33"/>
  <c r="F7" i="33" s="1"/>
  <c r="E6" i="33"/>
  <c r="E7" i="33" s="1"/>
  <c r="P6" i="30"/>
  <c r="P7" i="30" s="1"/>
  <c r="O6" i="30"/>
  <c r="O7" i="30" s="1"/>
  <c r="N6" i="30"/>
  <c r="N7" i="30" s="1"/>
  <c r="M6" i="30"/>
  <c r="M7" i="30" s="1"/>
  <c r="L6" i="30"/>
  <c r="L7" i="30" s="1"/>
  <c r="K6" i="30"/>
  <c r="K7" i="30" s="1"/>
  <c r="J6" i="30"/>
  <c r="J7" i="30" s="1"/>
  <c r="I6" i="30"/>
  <c r="I7" i="30" s="1"/>
  <c r="H6" i="30"/>
  <c r="H7" i="30" s="1"/>
  <c r="G6" i="30"/>
  <c r="G7" i="30" s="1"/>
  <c r="F6" i="30"/>
  <c r="F7" i="30" s="1"/>
  <c r="E6" i="30"/>
  <c r="E7" i="30" s="1"/>
  <c r="AB7" i="33"/>
  <c r="AA7" i="33"/>
  <c r="Z7" i="33"/>
  <c r="Y7" i="33"/>
  <c r="X7" i="33"/>
  <c r="W7" i="33"/>
  <c r="V7" i="33"/>
  <c r="U7" i="33"/>
  <c r="T7" i="33"/>
  <c r="S7" i="33"/>
  <c r="R7" i="33"/>
  <c r="Q7" i="33"/>
  <c r="AB6" i="33"/>
  <c r="AA6" i="33"/>
  <c r="Z6" i="33"/>
  <c r="Y6" i="33"/>
  <c r="X6" i="33"/>
  <c r="W6" i="33"/>
  <c r="V6" i="33"/>
  <c r="U6" i="33"/>
  <c r="T6" i="33"/>
  <c r="S6" i="33"/>
  <c r="R6" i="33"/>
  <c r="Q6" i="33"/>
  <c r="AB7" i="30"/>
  <c r="AA7" i="30"/>
  <c r="Z7" i="30"/>
  <c r="Y7" i="30"/>
  <c r="X7" i="30"/>
  <c r="W7" i="30"/>
  <c r="V7" i="30"/>
  <c r="U7" i="30"/>
  <c r="T7" i="30"/>
  <c r="S7" i="30"/>
  <c r="R7" i="30"/>
  <c r="Q7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29"/>
  <c r="P7" i="29" s="1"/>
  <c r="Q6" i="29"/>
  <c r="R6" i="29"/>
  <c r="S6" i="29"/>
  <c r="T6" i="29"/>
  <c r="U6" i="29"/>
  <c r="V6" i="29"/>
  <c r="W6" i="29"/>
  <c r="X6" i="29"/>
  <c r="Y6" i="29"/>
  <c r="Z6" i="29"/>
  <c r="AA6" i="29"/>
  <c r="O6" i="29"/>
  <c r="O7" i="29" s="1"/>
  <c r="N6" i="29"/>
  <c r="M6" i="29"/>
  <c r="M7" i="29" s="1"/>
  <c r="L6" i="29"/>
  <c r="L7" i="29" s="1"/>
  <c r="K6" i="29"/>
  <c r="K7" i="29" s="1"/>
  <c r="J6" i="29"/>
  <c r="J7" i="29" s="1"/>
  <c r="I6" i="29"/>
  <c r="I7" i="29" s="1"/>
  <c r="H6" i="29"/>
  <c r="H7" i="29" s="1"/>
  <c r="G6" i="29"/>
  <c r="G7" i="29" s="1"/>
  <c r="F6" i="29"/>
  <c r="F7" i="29" s="1"/>
  <c r="E6" i="29"/>
  <c r="E7" i="29" s="1"/>
  <c r="AB7" i="29"/>
  <c r="AA7" i="29"/>
  <c r="Z7" i="29"/>
  <c r="Y7" i="29"/>
  <c r="X7" i="29"/>
  <c r="W7" i="29"/>
  <c r="V7" i="29"/>
  <c r="U7" i="29"/>
  <c r="T7" i="29"/>
  <c r="S7" i="29"/>
  <c r="R7" i="29"/>
  <c r="Q7" i="29"/>
  <c r="N7" i="29"/>
  <c r="AB6" i="29"/>
  <c r="AB6" i="16" l="1"/>
  <c r="AA6" i="16"/>
  <c r="Z6" i="16"/>
  <c r="Y6" i="16"/>
  <c r="X6" i="16"/>
  <c r="W6" i="16"/>
  <c r="V6" i="16"/>
  <c r="U6" i="16"/>
  <c r="T6" i="16"/>
  <c r="S6" i="16"/>
  <c r="R6" i="16"/>
  <c r="AB7" i="16"/>
  <c r="AA7" i="16"/>
  <c r="Z7" i="16"/>
  <c r="Y7" i="16"/>
  <c r="X7" i="16"/>
  <c r="W7" i="16"/>
  <c r="V7" i="16"/>
  <c r="U7" i="16"/>
  <c r="T7" i="16"/>
  <c r="S7" i="16"/>
  <c r="R7" i="16"/>
  <c r="Q7" i="16"/>
  <c r="Q6" i="16"/>
  <c r="P7" i="16" l="1"/>
  <c r="O7" i="16"/>
  <c r="N7" i="16"/>
  <c r="M7" i="16"/>
  <c r="L7" i="16"/>
  <c r="K7" i="16"/>
  <c r="J7" i="16"/>
  <c r="I7" i="16"/>
  <c r="H7" i="16"/>
  <c r="G7" i="16"/>
  <c r="F7" i="16"/>
  <c r="E7" i="16"/>
  <c r="P7" i="23"/>
  <c r="O7" i="23"/>
  <c r="N7" i="23"/>
  <c r="M7" i="23"/>
  <c r="L7" i="23"/>
  <c r="K7" i="23"/>
  <c r="J7" i="23"/>
  <c r="I7" i="23"/>
  <c r="H7" i="23"/>
  <c r="G7" i="23"/>
  <c r="F7" i="23"/>
  <c r="E7" i="23"/>
  <c r="AB7" i="11" l="1"/>
  <c r="AA7" i="11"/>
  <c r="Z7" i="11"/>
  <c r="Y7" i="11"/>
  <c r="X7" i="11"/>
  <c r="W7" i="11"/>
  <c r="V7" i="11"/>
  <c r="U7" i="11"/>
  <c r="T7" i="11"/>
  <c r="S7" i="11"/>
  <c r="R7" i="11"/>
  <c r="Q7" i="11"/>
  <c r="AB6" i="11"/>
  <c r="AA6" i="11"/>
  <c r="Z6" i="11"/>
  <c r="Y6" i="11"/>
  <c r="X6" i="11"/>
  <c r="W6" i="11"/>
  <c r="V6" i="11"/>
  <c r="U6" i="11"/>
  <c r="T6" i="11"/>
  <c r="S6" i="11"/>
  <c r="R6" i="11"/>
  <c r="Q6" i="11"/>
  <c r="AB7" i="7" l="1"/>
  <c r="AA7" i="7"/>
  <c r="Z7" i="7"/>
  <c r="Y7" i="7"/>
  <c r="X7" i="7"/>
  <c r="W7" i="7"/>
  <c r="V7" i="7"/>
  <c r="U7" i="7"/>
  <c r="T7" i="7"/>
  <c r="S7" i="7"/>
  <c r="R7" i="7"/>
  <c r="Q7" i="7"/>
  <c r="AB6" i="7"/>
  <c r="AA6" i="7"/>
  <c r="Z6" i="7"/>
  <c r="Y6" i="7"/>
  <c r="X6" i="7"/>
  <c r="W6" i="7"/>
  <c r="V6" i="7"/>
  <c r="U6" i="7"/>
  <c r="T6" i="7"/>
  <c r="S6" i="7"/>
  <c r="R6" i="7"/>
  <c r="Q6" i="7"/>
  <c r="F7" i="7" l="1"/>
  <c r="G7" i="7"/>
  <c r="H7" i="7"/>
  <c r="I7" i="7"/>
  <c r="J7" i="7"/>
  <c r="K7" i="7"/>
  <c r="L7" i="7"/>
  <c r="M7" i="7"/>
  <c r="N7" i="7"/>
  <c r="O7" i="7"/>
  <c r="P7" i="7"/>
  <c r="E7" i="7"/>
  <c r="H7" i="38" l="1"/>
  <c r="H9" i="38"/>
  <c r="G9" i="38"/>
  <c r="F9" i="38" l="1"/>
  <c r="G7" i="38"/>
  <c r="F7" i="38" s="1"/>
  <c r="F18" i="38" l="1"/>
  <c r="F16" i="38"/>
  <c r="F15" i="38" l="1"/>
  <c r="F17" i="38"/>
</calcChain>
</file>

<file path=xl/sharedStrings.xml><?xml version="1.0" encoding="utf-8"?>
<sst xmlns="http://schemas.openxmlformats.org/spreadsheetml/2006/main" count="599" uniqueCount="145">
  <si>
    <t>№
п/п</t>
  </si>
  <si>
    <t>Наименование показателей</t>
  </si>
  <si>
    <t>Единица измерения</t>
  </si>
  <si>
    <t>Показатели, утвержденные на базовый год</t>
  </si>
  <si>
    <t>Для генерирующих объектов</t>
  </si>
  <si>
    <t>цена на электрическую энергию</t>
  </si>
  <si>
    <t>в т.ч. топливная составляющая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</si>
  <si>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</si>
  <si>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</si>
  <si>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</si>
  <si>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</si>
  <si>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</si>
  <si>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</si>
  <si>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</si>
  <si>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</si>
  <si>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</si>
  <si>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</si>
  <si>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</si>
  <si>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</si>
  <si>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руб./тыс. МВт*ч</t>
  </si>
  <si>
    <t>Предложения Курской ТЭЦ-4 ОАО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2015 год, руб/МВт*ч (без НДС)</t>
  </si>
  <si>
    <t>Фактические показатели за год,предшествующий базовому периоду</t>
  </si>
  <si>
    <t>Государственное регулирование не вводилось</t>
  </si>
  <si>
    <t>Предложения на расчетный период регулирования
2016 год</t>
  </si>
  <si>
    <t>Предложения Данковской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2017 год, руб/МВт*ч (без НДС)</t>
  </si>
  <si>
    <t>Предложения на расчетный период регулирования
2017 год</t>
  </si>
  <si>
    <t>Предложения на расчетный период регулирования
2020 год</t>
  </si>
  <si>
    <t>Предложения Воронежской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</si>
  <si>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Курской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</si>
  <si>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Тамбовской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</si>
  <si>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Алексинской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</si>
  <si>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Губкинской ТЭЦ (ГТ-2)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</si>
  <si>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на расчетный период регулирования
2022 год</t>
  </si>
  <si>
    <t>Предложения Елецкой ТЭЦ ДПМ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2022 год, руб/МВт*ч (без НДС)</t>
  </si>
  <si>
    <t>Предложения на расчетный период регулирования
2023 год</t>
  </si>
  <si>
    <t>Предложения Елецкой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2023 год, руб/МВт*ч (без НДС)</t>
  </si>
  <si>
    <t>Показатели, утвержденные на базовый год (2022г.)</t>
  </si>
  <si>
    <t>Фактические показатели за год,предшествующий базовому периоду (2021г.)</t>
  </si>
  <si>
    <t>руб./тыс. кВт·ч</t>
  </si>
  <si>
    <t>№№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</si>
  <si>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</si>
  <si>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</si>
  <si>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</si>
  <si>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Установленная мощность*</t>
  </si>
  <si>
    <t>МВт</t>
  </si>
  <si>
    <t>Не определено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</si>
  <si>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нужды*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</si>
  <si>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</si>
  <si>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</si>
  <si>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</si>
  <si>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</si>
  <si>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</si>
  <si>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</si>
  <si>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всего*</t>
  </si>
  <si>
    <t>млн.руб.</t>
  </si>
  <si>
    <t xml:space="preserve"> 7.1.</t>
  </si>
  <si>
    <t>относимая на электрическую энергию*</t>
  </si>
  <si>
    <t xml:space="preserve"> 7.2.</t>
  </si>
  <si>
    <t>относимая на электрическую мощность*</t>
  </si>
  <si>
    <t xml:space="preserve"> 7.3.</t>
  </si>
  <si>
    <t>относимая на тепловую энергию относимую с коллекторов источников*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</si>
  <si>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</si>
  <si>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</si>
  <si>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</si>
  <si>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</si>
  <si>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</si>
  <si>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топливо на т/э</t>
  </si>
  <si>
    <t>УРУТ (удельный расход условного топлива) на т/э</t>
  </si>
  <si>
    <t>кг./Гкал</t>
  </si>
  <si>
    <t>Амортизация*</t>
  </si>
  <si>
    <t>Показатели численности персонала и фонда оплаты труда по регулируемым видам деятельности*</t>
  </si>
  <si>
    <t xml:space="preserve"> 10.1</t>
  </si>
  <si>
    <t>Среднесписочная численность персонала*</t>
  </si>
  <si>
    <t>чел.</t>
  </si>
  <si>
    <t xml:space="preserve"> 10.2</t>
  </si>
  <si>
    <t>Среднемесячная заработная плата на одного работника*</t>
  </si>
  <si>
    <t>тыс.руб./чел.</t>
  </si>
  <si>
    <t xml:space="preserve"> 10.3</t>
  </si>
  <si>
    <t>Реквизиты отраслевого тарифного соглашения (дата утверждения, срок действия)*</t>
  </si>
  <si>
    <t>Расходы на производство*</t>
  </si>
  <si>
    <t xml:space="preserve"> 11.1.</t>
  </si>
  <si>
    <t>относимые на электрическую энергию*</t>
  </si>
  <si>
    <t xml:space="preserve"> 11.2.</t>
  </si>
  <si>
    <t>относимые на электрическую мощность*</t>
  </si>
  <si>
    <t xml:space="preserve"> 11.3.</t>
  </si>
  <si>
    <t>относимые на тепловую энергию относимую с коллекторов источников*</t>
  </si>
  <si>
    <t>Объем перекрестного субсидирования всего, в том числе:*</t>
  </si>
  <si>
    <t xml:space="preserve"> 12.1</t>
  </si>
  <si>
    <t xml:space="preserve"> - от производства тепловой энергии*</t>
  </si>
  <si>
    <t xml:space="preserve"> - от производства электрической энергии*</t>
  </si>
  <si>
    <t>13.</t>
  </si>
  <si>
    <t>Необходимые расходы из прибыли - всего*</t>
  </si>
  <si>
    <t>13.1.</t>
  </si>
  <si>
    <t>13.2.</t>
  </si>
  <si>
    <t>13.3.</t>
  </si>
  <si>
    <t>14.</t>
  </si>
  <si>
    <t>Капитальные вложения из прибыли (с учетом налога на прибыль) - всего*</t>
  </si>
  <si>
    <t>14.1.</t>
  </si>
  <si>
    <t>14.2.</t>
  </si>
  <si>
    <t>14.3.</t>
  </si>
  <si>
    <t>15.</t>
  </si>
  <si>
    <t>Чистая прибыль (убыток)*</t>
  </si>
  <si>
    <t>16.</t>
  </si>
  <si>
    <t>Рентабельность продаж (величина прибыли от продажи в каждом рубле выручки)*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</si>
  <si>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</si>
  <si>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</si>
  <si>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</t>
  </si>
  <si>
    <t>* в рамках тарифной заявки не определено</t>
  </si>
  <si>
    <t>год</t>
  </si>
  <si>
    <t>Предложение</t>
  </si>
  <si>
    <t>на 2023 год</t>
  </si>
  <si>
    <t>(полное и сокращенное наименование юридического лица)</t>
  </si>
  <si>
    <t>Приложение №1</t>
  </si>
  <si>
    <t>Раздел 1. Информация об организации</t>
  </si>
  <si>
    <t xml:space="preserve">Полное наименование 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</si>
  <si>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</si>
  <si>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</si>
  <si>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</si>
  <si>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</si>
  <si>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</si>
  <si>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 xml:space="preserve">ФИО руководителя </t>
  </si>
  <si>
    <t>Адрес электронной почты</t>
  </si>
  <si>
    <t>Контактный телефон</t>
  </si>
  <si>
    <t>Факс</t>
  </si>
  <si>
    <t xml:space="preserve">       цены (тарифы) на электрическую энергию поставщиков оптового рынка электрической энергии (мощности), применяемых при введении государственного регулирования цен (тарифов) в ценовой зоне (ценовых зонах) оптового рынка электрической энергии (мощности)</t>
  </si>
  <si>
    <t>реквизиты решения по удельному расходу условного топлива на отпуск тепловой и электрической энергии</t>
  </si>
  <si>
    <t xml:space="preserve">о размере цен (тарифов) </t>
  </si>
  <si>
    <t>III. Цены (тарифы) по регулируемым видам деятельности организации</t>
  </si>
  <si>
    <t>к стандартам раскрытия информации
субъектами оптового и розничных
рынков электрической энергии</t>
  </si>
  <si>
    <t>акционерное общество «Русатом Инфраструктурыне решения» (АО «РИР»)</t>
  </si>
  <si>
    <t>Акционерное общество «Русатом Инфраструктурные решения»</t>
  </si>
  <si>
    <t>АО «РИР» (филиал АО "РИР" в г.Северске)</t>
  </si>
  <si>
    <t>636000, Томская область, г. Северск, автодорога 14/11, площадка ТЭЦ</t>
  </si>
  <si>
    <t>770601001 / 702443001</t>
  </si>
  <si>
    <t>info@rusatom-utilities.ru, info.fs@rusatom-utilities.ru</t>
  </si>
  <si>
    <t>(495)357-00-14 доб.5399, (3823)55-52-10, 55-52-12</t>
  </si>
  <si>
    <t>(3822)54-87-82</t>
  </si>
  <si>
    <t xml:space="preserve">119017, Москва, вн.тер.г. муницпальный округ Якиманка, ул. Большая Ордынка, д.40 стр.1
636039, Томская область, г. Северск, ул. Автодорога, 14/11 </t>
  </si>
  <si>
    <t>Сухотина Ксения Анатольевна - генеральный директор
Петров Сергей Леонидович - директор филиала</t>
  </si>
  <si>
    <t>II. Основные показатели деятельности организации: ТЭЦ АО "РИР"</t>
  </si>
  <si>
    <t>Предложения ТЭЦ АО "РИР"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2023 год, руб/тыс.кВт*ч (без НДС)</t>
  </si>
  <si>
    <t>Приказ Минэнерго РФ от 24.09.2019 №1025</t>
  </si>
  <si>
    <t>ТЭЦ СХК (ТГ-1,2,6,7,9,15)</t>
  </si>
  <si>
    <t>ТЭЦ СХК (кроме ТГ-1,2,6,7,9,15)</t>
  </si>
  <si>
    <t>нет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</si>
</sst>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1" fillId="0" borderId="0" xfId="0" applyFont="1"/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6" fillId="0" borderId="1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0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стр.1_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tsapina\AppData\Local\Microsoft\Windows\INetCache\Content.Outlook\45OVN23U\STAT.FUEL.GRES.2023(v1.0)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2019\&#1069;&#1069;\&#1043;&#1086;&#1089;&#1056;&#1077;&#1075;\&#1079;&#1072;&#1103;&#1074;&#1082;&#1072;_01102018\STAT_&#1050;&#1074;&#1072;&#1076;&#1088;&#1072;_&#1058;&#1072;&#1084;&#1073;&#1086;&#1074;&#1089;&#1082;&#1072;&#1103;%20&#1058;&#1069;&#1062;_19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2019\&#1069;&#1069;\&#1043;&#1086;&#1089;&#1056;&#1077;&#1075;\&#1079;&#1072;&#1103;&#1074;&#1082;&#1072;_01102018\STAT_&#1050;&#1074;&#1072;&#1076;&#1088;&#1072;_&#1040;&#1083;&#1077;&#1082;&#1089;&#1080;&#1085;&#1089;&#1082;&#1072;&#1103;%20&#1058;&#1069;&#1062;_19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&#1055;&#1088;&#1080;&#1082;&#1072;&#1079;&#1099;_&#1060;&#1057;&#1058;_&#1052;&#1069;_&#1069;&#1069;\2019\&#1060;&#1040;&#1057;\&#1069;&#1083;&#1077;&#1082;&#1090;&#1088;&#1086;&#1101;&#1085;&#1077;&#1088;&#1075;&#1080;&#1103;\&#1043;&#1054;&#1057;&#1056;&#1045;&#1043;\&#1055;&#1088;&#1086;&#1077;&#1082;&#1090;\&#1055;&#1088;&#1080;&#1083;&#1086;&#1078;&#1077;&#1085;&#1080;&#1077;%20&#1075;&#1086;&#1089;&#1088;&#1077;&#1075;&#1091;&#1083;&#1080;&#1088;&#1086;&#1074;&#1072;&#1085;&#1080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2019\&#1069;&#1069;\&#1043;&#1086;&#1089;&#1056;&#1077;&#1075;\&#1079;&#1072;&#1103;&#1074;&#1082;&#1072;_01102018\STAT_&#1050;&#1074;&#1072;&#1076;&#1088;&#1072;_&#1043;&#1091;&#1073;&#1082;&#1080;&#1085;&#1089;&#1082;&#1072;&#1103;%20&#1058;&#1069;&#1062;_19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2019\&#1069;&#1069;\&#1043;&#1086;&#1089;&#1056;&#1077;&#1075;\&#1079;&#1072;&#1103;&#1074;&#1082;&#1072;_01102018\STAT_&#1050;&#1074;&#1072;&#1076;&#1088;&#1072;_&#1042;&#1086;&#1088;&#1086;&#1085;&#1077;&#1078;&#1089;&#1082;&#1072;&#1103;%20&#1058;&#1069;&#1062;-1_1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2015\&#1069;&#1069;\&#1043;&#1086;&#1089;&#1056;&#1077;&#1075;\&#1079;&#1072;&#1103;&#1074;&#1082;&#1072;_01102014\STAT_&#1054;&#1054;&#1054;_&#1050;&#1091;&#1088;&#1089;&#1082;&#1072;&#1103;%20&#1058;&#1069;&#1062;-4_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2019\&#1069;&#1069;\&#1043;&#1086;&#1089;&#1056;&#1077;&#1075;\&#1079;&#1072;&#1103;&#1074;&#1082;&#1072;_01102018\STAT_&#1050;&#1074;&#1072;&#1076;&#1088;&#1072;_&#1050;&#1091;&#1088;&#1089;&#1082;&#1072;&#1103;%20&#1058;&#1069;&#1062;-1_19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&#1055;&#1088;&#1080;&#1082;&#1072;&#1079;&#1099;_&#1060;&#1057;&#1058;_&#1052;&#1069;_&#1069;&#1069;\2020\&#1060;&#1040;&#1057;\&#1069;&#1083;&#1077;&#1082;&#1090;&#1088;&#1086;&#1101;&#1085;&#1077;&#1088;&#1075;&#1080;&#1103;\&#1043;&#1054;&#1057;&#1056;&#1045;&#1043;\&#1055;&#1088;&#1086;&#1077;&#1082;&#1090;\28112019\&#1055;&#1088;&#1080;&#1083;&#1086;&#1078;&#1077;&#1085;&#1080;&#1077;%20&#1079;&#1085;&#1072;&#1095;&#1077;&#1085;&#1080;&#1103;_&#1087;&#1088;&#1072;&#1074;&#1082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2021\&#1069;&#1069;\&#1043;&#1086;&#1089;&#1056;&#1077;&#1075;\&#1079;&#1072;&#1103;&#1074;&#1082;&#1072;_01102020\STAT_&#1050;&#1074;&#1072;&#1076;&#1088;&#1072;_&#1045;&#1083;&#1077;&#1094;&#1082;&#1072;&#1103;%20&#1055;&#1043;&#1059;_&#1044;&#1055;&#1052;_21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69;&#1059;%20&#1054;&#1062;&#1080;&#1058;\2016\&#1069;&#1069;\&#1043;&#1086;&#1089;&#1056;&#1077;&#1075;\&#1079;&#1072;&#1103;&#1074;&#1082;&#1072;_01102015\STAT_&#1050;&#1074;&#1072;&#1076;&#1088;&#1072;_&#1044;&#1072;&#1085;&#1082;&#1086;&#1074;&#1089;&#1082;&#1072;&#1103;%20&#1058;&#1069;&#1062;_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пливо"/>
      <sheetName val="Реестр договоров"/>
      <sheetName val="НТД"/>
      <sheetName val="Комментарий"/>
      <sheetName val="Проверка"/>
      <sheetName val="et_union"/>
      <sheetName val="modProv"/>
      <sheetName val="modHTTP"/>
      <sheetName val="TEHSHEET"/>
      <sheetName val="modInstruction"/>
      <sheetName val="modfrmCheckUpdates"/>
      <sheetName val="modUpdTemplMain"/>
      <sheetName val="modThisWorkbook"/>
      <sheetName val="modfrmReestr"/>
      <sheetName val="modfrmRegion"/>
      <sheetName val="REESTR_STATION"/>
      <sheetName val="modReestr"/>
      <sheetName val="AllSheetsInThisWorkbook"/>
      <sheetName val="modfrmDictionary"/>
      <sheetName val="modClassifierValidate"/>
      <sheetName val="modHyp"/>
      <sheetName val="modList00"/>
      <sheetName val="modList07"/>
      <sheetName val="modList08"/>
    </sheetNames>
    <sheetDataSet>
      <sheetData sheetId="0"/>
      <sheetData sheetId="1"/>
      <sheetData sheetId="2"/>
      <sheetData sheetId="3">
        <row r="9">
          <cell r="R9">
            <v>121.15836299999999</v>
          </cell>
          <cell r="X9">
            <v>109.687798</v>
          </cell>
          <cell r="AD9">
            <v>100.985691</v>
          </cell>
          <cell r="AJ9">
            <v>94.116221000000024</v>
          </cell>
          <cell r="AP9">
            <v>48.928813999999996</v>
          </cell>
          <cell r="AV9">
            <v>45.355906000000004</v>
          </cell>
          <cell r="BB9">
            <v>42.860146999999998</v>
          </cell>
          <cell r="BH9">
            <v>42.961394999999996</v>
          </cell>
          <cell r="BN9">
            <v>59.672744000000002</v>
          </cell>
          <cell r="BT9">
            <v>96.883006999999992</v>
          </cell>
          <cell r="BZ9">
            <v>122.147818</v>
          </cell>
          <cell r="CF9">
            <v>132.44304199999999</v>
          </cell>
        </row>
        <row r="20">
          <cell r="R20">
            <v>85.933721333333324</v>
          </cell>
          <cell r="X20">
            <v>78.01557733333334</v>
          </cell>
          <cell r="AD20">
            <v>74.063076333333342</v>
          </cell>
          <cell r="AJ20">
            <v>69.072313666666687</v>
          </cell>
          <cell r="AP20">
            <v>32.8917</v>
          </cell>
          <cell r="AV20">
            <v>31.962477666666672</v>
          </cell>
          <cell r="BB20">
            <v>31.049449333333332</v>
          </cell>
          <cell r="BH20">
            <v>31.235288999999995</v>
          </cell>
          <cell r="BN20">
            <v>43.346994333333335</v>
          </cell>
          <cell r="BT20">
            <v>73.349190666666658</v>
          </cell>
          <cell r="BZ20">
            <v>93.847853333333319</v>
          </cell>
          <cell r="CF20">
            <v>101.55090066666665</v>
          </cell>
        </row>
        <row r="21">
          <cell r="R21">
            <v>279.77607399999999</v>
          </cell>
          <cell r="X21">
            <v>251.74605599999998</v>
          </cell>
          <cell r="AD21">
            <v>221.894913</v>
          </cell>
          <cell r="AJ21">
            <v>174.43999300000002</v>
          </cell>
          <cell r="AP21">
            <v>116.36393400000001</v>
          </cell>
          <cell r="AV21">
            <v>62.911123999999987</v>
          </cell>
          <cell r="BB21">
            <v>54.244377999999998</v>
          </cell>
          <cell r="BH21">
            <v>62.788151000000006</v>
          </cell>
          <cell r="BN21">
            <v>105.85595599999999</v>
          </cell>
          <cell r="BT21">
            <v>164.07274699999999</v>
          </cell>
          <cell r="BZ21">
            <v>231.27631499999998</v>
          </cell>
          <cell r="CF21">
            <v>273.01706899999994</v>
          </cell>
        </row>
        <row r="24">
          <cell r="R24">
            <v>279.22607399999998</v>
          </cell>
          <cell r="X24">
            <v>251.22605599999997</v>
          </cell>
          <cell r="AD24">
            <v>221.40491299999999</v>
          </cell>
          <cell r="AJ24">
            <v>174.05999300000002</v>
          </cell>
          <cell r="AP24">
            <v>116.26393400000002</v>
          </cell>
          <cell r="AV24">
            <v>62.86112399999999</v>
          </cell>
          <cell r="BB24">
            <v>54.194378</v>
          </cell>
          <cell r="BH24">
            <v>62.738151000000009</v>
          </cell>
          <cell r="BN24">
            <v>105.755956</v>
          </cell>
          <cell r="BT24">
            <v>163.77274699999998</v>
          </cell>
          <cell r="BZ24">
            <v>230.86951499999998</v>
          </cell>
          <cell r="CF24">
            <v>272.59706899999992</v>
          </cell>
        </row>
        <row r="26">
          <cell r="L26">
            <v>497.53408782460201</v>
          </cell>
          <cell r="R26">
            <v>534.1534739587712</v>
          </cell>
          <cell r="X26">
            <v>513.14474284167989</v>
          </cell>
          <cell r="AD26">
            <v>483.33659001596573</v>
          </cell>
          <cell r="AJ26">
            <v>495.9597539512107</v>
          </cell>
          <cell r="AP26">
            <v>454.59427809484879</v>
          </cell>
          <cell r="AV26">
            <v>553.37466299240941</v>
          </cell>
          <cell r="BB26">
            <v>528.17047864873257</v>
          </cell>
          <cell r="BH26">
            <v>501.48173113583471</v>
          </cell>
          <cell r="BN26">
            <v>543.65953596383542</v>
          </cell>
          <cell r="BT26">
            <v>503.90904234599185</v>
          </cell>
          <cell r="BZ26">
            <v>466.00540724418465</v>
          </cell>
          <cell r="CF26">
            <v>454.82082591545077</v>
          </cell>
        </row>
        <row r="29">
          <cell r="L29">
            <v>186.10588838433574</v>
          </cell>
          <cell r="R29">
            <v>184.28562979978051</v>
          </cell>
          <cell r="X29">
            <v>182.36456105592373</v>
          </cell>
          <cell r="AD29">
            <v>173.31106188991362</v>
          </cell>
          <cell r="AJ29">
            <v>182.24277846651825</v>
          </cell>
          <cell r="AP29">
            <v>192.56122777698459</v>
          </cell>
          <cell r="AV29">
            <v>234.75118645154083</v>
          </cell>
          <cell r="BB29">
            <v>207.71872432568037</v>
          </cell>
          <cell r="BH29">
            <v>201.85287826042213</v>
          </cell>
          <cell r="BN29">
            <v>192.75995202386159</v>
          </cell>
          <cell r="BT29">
            <v>191.11457309848052</v>
          </cell>
          <cell r="BZ29">
            <v>180.58026391504899</v>
          </cell>
          <cell r="CF29">
            <v>181.5028935059002</v>
          </cell>
        </row>
        <row r="140">
          <cell r="R140">
            <v>505404.4798137219</v>
          </cell>
          <cell r="X140">
            <v>511785.41057556699</v>
          </cell>
          <cell r="AD140">
            <v>453607.14154260879</v>
          </cell>
          <cell r="AJ140">
            <v>407941.32905735919</v>
          </cell>
          <cell r="AP140">
            <v>236645.22631320969</v>
          </cell>
          <cell r="AV140">
            <v>209237.82837308946</v>
          </cell>
          <cell r="BB140">
            <v>183530.62890444073</v>
          </cell>
          <cell r="BH140">
            <v>186101.25033743348</v>
          </cell>
          <cell r="BN140">
            <v>282107.6416019699</v>
          </cell>
          <cell r="BT140">
            <v>430125.94926178589</v>
          </cell>
          <cell r="BZ140">
            <v>534245.76466378639</v>
          </cell>
          <cell r="CF140">
            <v>597589.66511388205</v>
          </cell>
        </row>
        <row r="153">
          <cell r="R153">
            <v>242257.28314170532</v>
          </cell>
          <cell r="X153">
            <v>243195.05775551384</v>
          </cell>
          <cell r="AD153">
            <v>223065.70532334951</v>
          </cell>
          <cell r="AJ153">
            <v>215652.78306561097</v>
          </cell>
          <cell r="AP153">
            <v>99561.247357639892</v>
          </cell>
          <cell r="AV153">
            <v>118539.87536199058</v>
          </cell>
          <cell r="BB153">
            <v>113206.48207537436</v>
          </cell>
          <cell r="BH153">
            <v>106932.52686289084</v>
          </cell>
          <cell r="BN153">
            <v>155715.22346536847</v>
          </cell>
          <cell r="BT153">
            <v>236916.67233105982</v>
          </cell>
          <cell r="BZ153">
            <v>277389.78425358201</v>
          </cell>
          <cell r="CF153">
            <v>293034.43361104588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пливо"/>
      <sheetName val="Реестр договоров"/>
      <sheetName val="НТД"/>
      <sheetName val="Комментарий"/>
      <sheetName val="Проверка"/>
      <sheetName val="et_union"/>
      <sheetName val="modProv"/>
      <sheetName val="modHTTP"/>
      <sheetName val="TEHSHEET"/>
      <sheetName val="modInstruction"/>
      <sheetName val="modfrmCheckUpdates"/>
      <sheetName val="modUpdTemplMain"/>
      <sheetName val="modThisWorkbook"/>
      <sheetName val="modfrmReestr"/>
      <sheetName val="modfrmRegion"/>
      <sheetName val="REESTR_STATION"/>
      <sheetName val="modReestr"/>
      <sheetName val="AllSheetsInThisWorkbook"/>
      <sheetName val="modfrmDictionary"/>
      <sheetName val="modClassifierValidate"/>
      <sheetName val="modHyp"/>
      <sheetName val="modList00"/>
      <sheetName val="modList07"/>
      <sheetName val="modList08"/>
    </sheetNames>
    <sheetDataSet>
      <sheetData sheetId="0"/>
      <sheetData sheetId="1"/>
      <sheetData sheetId="2"/>
      <sheetData sheetId="3">
        <row r="170">
          <cell r="R170">
            <v>1424.8297432003044</v>
          </cell>
          <cell r="X170">
            <v>1436.1702110314336</v>
          </cell>
          <cell r="AD170">
            <v>1415.7503435001952</v>
          </cell>
          <cell r="AJ170">
            <v>1405.4452338523386</v>
          </cell>
          <cell r="AP170">
            <v>1935.6366086884116</v>
          </cell>
          <cell r="AV170">
            <v>1942.6089699262861</v>
          </cell>
          <cell r="BB170">
            <v>2089.3410298744402</v>
          </cell>
          <cell r="BH170">
            <v>1875.7521901142288</v>
          </cell>
          <cell r="BN170">
            <v>1788.378111831564</v>
          </cell>
          <cell r="BT170">
            <v>1469.1623686173102</v>
          </cell>
          <cell r="BZ170">
            <v>1404.5883592407915</v>
          </cell>
          <cell r="CF170">
            <v>1495.1885025666872</v>
          </cell>
        </row>
        <row r="200">
          <cell r="R200">
            <v>1525.7852952243259</v>
          </cell>
          <cell r="X200">
            <v>1537.9195958036341</v>
          </cell>
          <cell r="AD200">
            <v>1516.070337545209</v>
          </cell>
          <cell r="AJ200">
            <v>1505.0438702220024</v>
          </cell>
          <cell r="AP200">
            <v>2072.3486412966004</v>
          </cell>
          <cell r="AV200">
            <v>2079.8090678211265</v>
          </cell>
          <cell r="BB200">
            <v>2236.812371965651</v>
          </cell>
          <cell r="BH200">
            <v>2008.2723134222249</v>
          </cell>
          <cell r="BN200">
            <v>1914.7820496597735</v>
          </cell>
          <cell r="BT200">
            <v>1573.2212044205221</v>
          </cell>
          <cell r="BZ200">
            <v>1504.127014387647</v>
          </cell>
          <cell r="CF200">
            <v>1601.0691677463556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пливо"/>
      <sheetName val="Реестр договоров"/>
      <sheetName val="НТД"/>
      <sheetName val="Комментарий"/>
      <sheetName val="Проверка"/>
      <sheetName val="et_union"/>
      <sheetName val="modProv"/>
      <sheetName val="modHTTP"/>
      <sheetName val="TEHSHEET"/>
      <sheetName val="modInstruction"/>
      <sheetName val="modfrmCheckUpdates"/>
      <sheetName val="modUpdTemplMain"/>
      <sheetName val="modThisWorkbook"/>
      <sheetName val="modfrmReestr"/>
      <sheetName val="modfrmRegion"/>
      <sheetName val="REESTR_STATION"/>
      <sheetName val="modReestr"/>
      <sheetName val="AllSheetsInThisWorkbook"/>
      <sheetName val="modfrmDictionary"/>
      <sheetName val="modClassifierValidate"/>
      <sheetName val="modHyp"/>
      <sheetName val="modList00"/>
      <sheetName val="modList07"/>
      <sheetName val="modList08"/>
    </sheetNames>
    <sheetDataSet>
      <sheetData sheetId="0"/>
      <sheetData sheetId="1"/>
      <sheetData sheetId="2"/>
      <sheetData sheetId="3">
        <row r="204">
          <cell r="R204">
            <v>2292.61178761062</v>
          </cell>
          <cell r="X204">
            <v>2292.61178761062</v>
          </cell>
          <cell r="AD204">
            <v>2308.5961327433629</v>
          </cell>
          <cell r="AJ204">
            <v>2691.324692077339</v>
          </cell>
          <cell r="AP204">
            <v>3966.4010707964603</v>
          </cell>
          <cell r="AV204">
            <v>3966.7545091487791</v>
          </cell>
          <cell r="BB204">
            <v>4089.4037352710379</v>
          </cell>
          <cell r="BH204">
            <v>4090.7720634053094</v>
          </cell>
          <cell r="BN204">
            <v>4089.353438210861</v>
          </cell>
          <cell r="BT204">
            <v>3346.1666876924419</v>
          </cell>
          <cell r="BZ204">
            <v>3346.1666876924419</v>
          </cell>
          <cell r="CF204">
            <v>3346.1666876924419</v>
          </cell>
        </row>
        <row r="239">
          <cell r="R239">
            <v>2478.3892100411772</v>
          </cell>
          <cell r="X239">
            <v>2478.4922323793721</v>
          </cell>
          <cell r="AD239">
            <v>2496.635677605308</v>
          </cell>
          <cell r="AJ239">
            <v>2982.7753203642669</v>
          </cell>
          <cell r="AP239">
            <v>4289.6011460218133</v>
          </cell>
          <cell r="AV239">
            <v>6736.1888054560159</v>
          </cell>
          <cell r="BB239">
            <v>4445.8578546131967</v>
          </cell>
          <cell r="BH239">
            <v>4508.8472916745395</v>
          </cell>
          <cell r="BN239">
            <v>4501.7465554252112</v>
          </cell>
          <cell r="BT239">
            <v>3643.6628663026827</v>
          </cell>
          <cell r="BZ239">
            <v>3637.6384523172915</v>
          </cell>
          <cell r="CF239">
            <v>3635.7772110673541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D185">
            <v>1711.1077734860387</v>
          </cell>
          <cell r="E185">
            <v>1711.1077734860387</v>
          </cell>
          <cell r="F185">
            <v>1711.1077734860387</v>
          </cell>
          <cell r="G185">
            <v>1711.1077734860387</v>
          </cell>
          <cell r="H185">
            <v>1711.1077734860387</v>
          </cell>
          <cell r="I185">
            <v>1711.1077734860387</v>
          </cell>
          <cell r="J185">
            <v>1711.1077734860387</v>
          </cell>
          <cell r="K185">
            <v>1711.1077734860387</v>
          </cell>
          <cell r="L185">
            <v>1711.1077734860387</v>
          </cell>
          <cell r="M185">
            <v>1711.1077734860387</v>
          </cell>
          <cell r="N185">
            <v>1711.1077734860387</v>
          </cell>
          <cell r="O185">
            <v>1711.1077734860387</v>
          </cell>
        </row>
        <row r="187">
          <cell r="D187">
            <v>1230.0923295948512</v>
          </cell>
          <cell r="E187">
            <v>1230.0923295948512</v>
          </cell>
          <cell r="F187">
            <v>1230.0923295948512</v>
          </cell>
          <cell r="G187">
            <v>1230.0923295948512</v>
          </cell>
          <cell r="H187">
            <v>1230.0923295948512</v>
          </cell>
          <cell r="I187">
            <v>1230.0923295948512</v>
          </cell>
          <cell r="J187">
            <v>1230.0923295948512</v>
          </cell>
          <cell r="K187">
            <v>1230.0923295948512</v>
          </cell>
          <cell r="L187">
            <v>1230.0923295948512</v>
          </cell>
          <cell r="M187">
            <v>1230.0923295948512</v>
          </cell>
          <cell r="N187">
            <v>1230.0923295948512</v>
          </cell>
          <cell r="O187">
            <v>1230.0923295948512</v>
          </cell>
        </row>
        <row r="188">
          <cell r="D188">
            <v>1384.629639754698</v>
          </cell>
          <cell r="E188">
            <v>1384.629639754698</v>
          </cell>
          <cell r="F188">
            <v>1384.629639754698</v>
          </cell>
          <cell r="G188">
            <v>1384.629639754698</v>
          </cell>
          <cell r="H188">
            <v>1384.629639754698</v>
          </cell>
          <cell r="I188">
            <v>1384.629639754698</v>
          </cell>
          <cell r="J188">
            <v>1384.629639754698</v>
          </cell>
          <cell r="K188">
            <v>1384.629639754698</v>
          </cell>
          <cell r="L188">
            <v>1384.629639754698</v>
          </cell>
          <cell r="M188">
            <v>1384.629639754698</v>
          </cell>
          <cell r="N188">
            <v>1384.629639754698</v>
          </cell>
          <cell r="O188">
            <v>1384.629639754698</v>
          </cell>
        </row>
        <row r="192">
          <cell r="D192">
            <v>1373.2124495870819</v>
          </cell>
          <cell r="E192">
            <v>1373.2124495870819</v>
          </cell>
          <cell r="F192">
            <v>1373.2124495870819</v>
          </cell>
          <cell r="G192">
            <v>1373.2124495870819</v>
          </cell>
          <cell r="H192">
            <v>1373.2124495870819</v>
          </cell>
          <cell r="I192">
            <v>1373.2124495870819</v>
          </cell>
          <cell r="J192">
            <v>1373.2124495870819</v>
          </cell>
          <cell r="K192">
            <v>1373.2124495870819</v>
          </cell>
          <cell r="L192">
            <v>1373.2124495870819</v>
          </cell>
          <cell r="M192">
            <v>1373.2124495870819</v>
          </cell>
          <cell r="N192">
            <v>1373.2124495870819</v>
          </cell>
          <cell r="O192">
            <v>1373.2124495870819</v>
          </cell>
        </row>
        <row r="198">
          <cell r="D198">
            <v>2024.8470051434538</v>
          </cell>
          <cell r="E198">
            <v>2024.8470051434538</v>
          </cell>
          <cell r="F198">
            <v>2024.8470051434538</v>
          </cell>
          <cell r="G198">
            <v>2024.8470051434538</v>
          </cell>
          <cell r="H198">
            <v>2024.8470051434538</v>
          </cell>
          <cell r="I198">
            <v>2024.8470051434538</v>
          </cell>
          <cell r="J198">
            <v>2074.595933726247</v>
          </cell>
          <cell r="K198">
            <v>2074.595933726247</v>
          </cell>
          <cell r="L198">
            <v>2074.595933726247</v>
          </cell>
          <cell r="M198">
            <v>2074.595933726247</v>
          </cell>
          <cell r="N198">
            <v>2074.595933726247</v>
          </cell>
          <cell r="O198">
            <v>2033.5707774929565</v>
          </cell>
        </row>
        <row r="207">
          <cell r="D207">
            <v>746.47</v>
          </cell>
          <cell r="E207">
            <v>746.47</v>
          </cell>
          <cell r="F207">
            <v>746.47</v>
          </cell>
          <cell r="G207">
            <v>746.47</v>
          </cell>
          <cell r="H207">
            <v>746.47</v>
          </cell>
          <cell r="I207">
            <v>746.47</v>
          </cell>
          <cell r="J207">
            <v>746.47</v>
          </cell>
          <cell r="K207">
            <v>746.47</v>
          </cell>
          <cell r="L207">
            <v>746.47</v>
          </cell>
          <cell r="M207">
            <v>746.47</v>
          </cell>
          <cell r="N207">
            <v>746.47</v>
          </cell>
          <cell r="O207">
            <v>746.47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пливо"/>
      <sheetName val="Реестр договоров"/>
      <sheetName val="НТД"/>
      <sheetName val="Комментарий"/>
      <sheetName val="Проверка"/>
      <sheetName val="et_union"/>
      <sheetName val="modProv"/>
      <sheetName val="modHTTP"/>
      <sheetName val="TEHSHEET"/>
      <sheetName val="modInstruction"/>
      <sheetName val="modfrmCheckUpdates"/>
      <sheetName val="modUpdTemplMain"/>
      <sheetName val="modThisWorkbook"/>
      <sheetName val="modfrmReestr"/>
      <sheetName val="modfrmRegion"/>
      <sheetName val="REESTR_STATION"/>
      <sheetName val="modReestr"/>
      <sheetName val="AllSheetsInThisWorkbook"/>
      <sheetName val="modfrmDictionary"/>
      <sheetName val="modClassifierValidate"/>
      <sheetName val="modHyp"/>
      <sheetName val="modList00"/>
      <sheetName val="modList07"/>
      <sheetName val="modList08"/>
    </sheetNames>
    <sheetDataSet>
      <sheetData sheetId="0"/>
      <sheetData sheetId="1"/>
      <sheetData sheetId="2"/>
      <sheetData sheetId="3">
        <row r="182">
          <cell r="R182">
            <v>1935.6298363331318</v>
          </cell>
          <cell r="X182">
            <v>1935.6791467177125</v>
          </cell>
          <cell r="AD182">
            <v>1935.6298363331318</v>
          </cell>
          <cell r="AJ182">
            <v>1935.5312155639701</v>
          </cell>
          <cell r="AP182">
            <v>1935.9256986406165</v>
          </cell>
          <cell r="AV182">
            <v>1936.4188024864238</v>
          </cell>
          <cell r="BB182">
            <v>1995.3293272204419</v>
          </cell>
          <cell r="BH182">
            <v>1996.4477853635028</v>
          </cell>
          <cell r="BN182">
            <v>1995.4818442399505</v>
          </cell>
          <cell r="BT182">
            <v>1995.6852002659614</v>
          </cell>
          <cell r="BZ182">
            <v>1995.8377172854694</v>
          </cell>
          <cell r="CF182">
            <v>1995.736039272464</v>
          </cell>
        </row>
        <row r="213">
          <cell r="R213">
            <v>2074.2715554713659</v>
          </cell>
          <cell r="X213">
            <v>2074.6111463980342</v>
          </cell>
          <cell r="AD213">
            <v>2074.8345028525141</v>
          </cell>
          <cell r="AJ213">
            <v>2075.8002688675074</v>
          </cell>
          <cell r="AP213">
            <v>2077.8578912824169</v>
          </cell>
          <cell r="AV213">
            <v>2144.1365385221861</v>
          </cell>
          <cell r="BB213">
            <v>2142.7985202632121</v>
          </cell>
          <cell r="BH213">
            <v>2143.8228106131587</v>
          </cell>
          <cell r="BN213">
            <v>2142.4592355040509</v>
          </cell>
          <cell r="BT213">
            <v>2140.3468630543102</v>
          </cell>
          <cell r="BZ213">
            <v>2139.150041639351</v>
          </cell>
          <cell r="CF213">
            <v>2138.2255059979534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пливо"/>
      <sheetName val="Реестр договоров"/>
      <sheetName val="НТД"/>
      <sheetName val="Комментарий"/>
      <sheetName val="Проверка"/>
      <sheetName val="et_union"/>
      <sheetName val="modProv"/>
      <sheetName val="modHTTP"/>
      <sheetName val="TEHSHEET"/>
      <sheetName val="modInstruction"/>
      <sheetName val="modfrmCheckUpdates"/>
      <sheetName val="modUpdTemplMain"/>
      <sheetName val="modThisWorkbook"/>
      <sheetName val="modfrmReestr"/>
      <sheetName val="modfrmRegion"/>
      <sheetName val="REESTR_STATION"/>
      <sheetName val="modReestr"/>
      <sheetName val="AllSheetsInThisWorkbook"/>
      <sheetName val="modfrmDictionary"/>
      <sheetName val="modClassifierValidate"/>
      <sheetName val="modHyp"/>
      <sheetName val="modList00"/>
      <sheetName val="modList07"/>
      <sheetName val="modList08"/>
    </sheetNames>
    <sheetDataSet>
      <sheetData sheetId="0"/>
      <sheetData sheetId="1"/>
      <sheetData sheetId="2"/>
      <sheetData sheetId="3">
        <row r="181">
          <cell r="R181">
            <v>1730.4588404299529</v>
          </cell>
          <cell r="X181">
            <v>1737.0749423303071</v>
          </cell>
          <cell r="AD181">
            <v>1738.9554206449718</v>
          </cell>
          <cell r="AJ181">
            <v>1747.0087530146307</v>
          </cell>
          <cell r="AP181">
            <v>1781.7359888566818</v>
          </cell>
          <cell r="AV181">
            <v>1888.6703326329016</v>
          </cell>
          <cell r="BB181">
            <v>1815.273437521168</v>
          </cell>
          <cell r="BH181">
            <v>1819.6968999831638</v>
          </cell>
          <cell r="BN181">
            <v>1813.2252661781099</v>
          </cell>
          <cell r="BT181">
            <v>1801.9330360661932</v>
          </cell>
          <cell r="BZ181">
            <v>1762.230770747386</v>
          </cell>
          <cell r="CF181">
            <v>1782.7711171214921</v>
          </cell>
        </row>
        <row r="213">
          <cell r="R213">
            <v>1852.7567992600495</v>
          </cell>
          <cell r="X213">
            <v>1859.8360282934286</v>
          </cell>
          <cell r="AD213">
            <v>1861.8481400901198</v>
          </cell>
          <cell r="AJ213">
            <v>1870.4652057256549</v>
          </cell>
          <cell r="AP213">
            <v>1907.6233480766496</v>
          </cell>
          <cell r="AV213">
            <v>2022.0430959172047</v>
          </cell>
          <cell r="BB213">
            <v>1943.5084181476498</v>
          </cell>
          <cell r="BH213">
            <v>1948.2415229819853</v>
          </cell>
          <cell r="BN213">
            <v>1941.3168748105777</v>
          </cell>
          <cell r="BT213">
            <v>1929.2341885908268</v>
          </cell>
          <cell r="BZ213">
            <v>1886.752764699703</v>
          </cell>
          <cell r="CF213">
            <v>1908.7309353199967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пливо"/>
      <sheetName val="Реестр договоров"/>
      <sheetName val="НТД"/>
      <sheetName val="Комментарий"/>
      <sheetName val="Проверка"/>
      <sheetName val="et_union"/>
      <sheetName val="modUpdTemplMain"/>
      <sheetName val="TEHSHEET"/>
      <sheetName val="modfrmCheckUpdates"/>
      <sheetName val="modInstruction"/>
      <sheetName val="modfrmReestr"/>
      <sheetName val="modfrmRegion"/>
      <sheetName val="REESTR_STATION"/>
      <sheetName val="modReestr"/>
      <sheetName val="AllSheetsInThisWorkbook"/>
      <sheetName val="modfrmDictionary"/>
      <sheetName val="modProv"/>
      <sheetName val="modClassifierValidate"/>
      <sheetName val="modHyp"/>
      <sheetName val="modList00"/>
      <sheetName val="modList07"/>
      <sheetName val="modList08"/>
    </sheetNames>
    <sheetDataSet>
      <sheetData sheetId="0"/>
      <sheetData sheetId="1"/>
      <sheetData sheetId="2"/>
      <sheetData sheetId="3">
        <row r="9">
          <cell r="R9">
            <v>2.92</v>
          </cell>
        </row>
        <row r="170">
          <cell r="R170">
            <v>1833.46179165119</v>
          </cell>
          <cell r="X170">
            <v>1829.5804522272542</v>
          </cell>
          <cell r="AD170">
            <v>1787.5353499402827</v>
          </cell>
          <cell r="AJ170">
            <v>1893.8945916052262</v>
          </cell>
          <cell r="AP170">
            <v>1719.4929285957523</v>
          </cell>
          <cell r="AV170">
            <v>1857.2817265117737</v>
          </cell>
          <cell r="BB170">
            <v>1787.2295140527235</v>
          </cell>
          <cell r="BH170">
            <v>1784.2299549311665</v>
          </cell>
          <cell r="BN170">
            <v>1762.6524778365244</v>
          </cell>
          <cell r="BT170">
            <v>1793.9401100203461</v>
          </cell>
          <cell r="BZ170">
            <v>1703.3669934532754</v>
          </cell>
          <cell r="CF170">
            <v>1714.3128227143366</v>
          </cell>
        </row>
        <row r="200">
          <cell r="R200">
            <v>1962.8251170667734</v>
          </cell>
          <cell r="X200">
            <v>1958.672083883162</v>
          </cell>
          <cell r="AD200">
            <v>1913.6838244361024</v>
          </cell>
          <cell r="AJ200">
            <v>2027.4882130175922</v>
          </cell>
          <cell r="AP200">
            <v>1840.8784335974551</v>
          </cell>
          <cell r="AV200">
            <v>1988.312447367598</v>
          </cell>
          <cell r="BB200">
            <v>1913.3565800364142</v>
          </cell>
          <cell r="BH200">
            <v>1910.1470517763482</v>
          </cell>
          <cell r="BN200">
            <v>1887.0591512850813</v>
          </cell>
          <cell r="BT200">
            <v>1920.5369177217704</v>
          </cell>
          <cell r="BZ200">
            <v>1823.6236829950049</v>
          </cell>
          <cell r="CF200">
            <v>1835.3357203043402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пливо"/>
      <sheetName val="Реестр договоров"/>
      <sheetName val="НТД"/>
      <sheetName val="Комментарий"/>
      <sheetName val="Проверка"/>
      <sheetName val="et_union"/>
      <sheetName val="modProv"/>
      <sheetName val="modHTTP"/>
      <sheetName val="TEHSHEET"/>
      <sheetName val="modInstruction"/>
      <sheetName val="modfrmCheckUpdates"/>
      <sheetName val="modUpdTemplMain"/>
      <sheetName val="modThisWorkbook"/>
      <sheetName val="modfrmReestr"/>
      <sheetName val="modfrmRegion"/>
      <sheetName val="REESTR_STATION"/>
      <sheetName val="modReestr"/>
      <sheetName val="AllSheetsInThisWorkbook"/>
      <sheetName val="modfrmDictionary"/>
      <sheetName val="modClassifierValidate"/>
      <sheetName val="modHyp"/>
      <sheetName val="modList00"/>
      <sheetName val="modList07"/>
      <sheetName val="modList08"/>
    </sheetNames>
    <sheetDataSet>
      <sheetData sheetId="0"/>
      <sheetData sheetId="1"/>
      <sheetData sheetId="2"/>
      <sheetData sheetId="3">
        <row r="181">
          <cell r="R181">
            <v>1484.8028774481352</v>
          </cell>
          <cell r="X181">
            <v>1492.4826198418916</v>
          </cell>
          <cell r="AD181">
            <v>1546.0490466407009</v>
          </cell>
          <cell r="AJ181">
            <v>1545.5342119087738</v>
          </cell>
          <cell r="AP181">
            <v>2195.641994105104</v>
          </cell>
          <cell r="BN181">
            <v>1800.5028531134958</v>
          </cell>
          <cell r="BT181">
            <v>1471.8284465696693</v>
          </cell>
          <cell r="BZ181">
            <v>1557.1366029565995</v>
          </cell>
          <cell r="CF181">
            <v>1585.0992920780363</v>
          </cell>
        </row>
        <row r="182">
          <cell r="AV182">
            <v>1495.2704742278481</v>
          </cell>
          <cell r="BB182">
            <v>1541.6238589289112</v>
          </cell>
          <cell r="BH182">
            <v>1546.1104226336204</v>
          </cell>
        </row>
        <row r="213">
          <cell r="R213">
            <v>1589.8813737995767</v>
          </cell>
          <cell r="X213">
            <v>1598.0986981608962</v>
          </cell>
          <cell r="AD213">
            <v>1655.414774835622</v>
          </cell>
          <cell r="AJ213">
            <v>1654.8639016724601</v>
          </cell>
          <cell r="AP213">
            <v>2350.4792286225338</v>
          </cell>
          <cell r="AV213">
            <v>1601.0817023538696</v>
          </cell>
          <cell r="BB213">
            <v>1650.679823984007</v>
          </cell>
          <cell r="BH213">
            <v>1655.4804471480459</v>
          </cell>
          <cell r="BN213">
            <v>1927.6803477615126</v>
          </cell>
          <cell r="BT213">
            <v>1575.9987327596182</v>
          </cell>
          <cell r="BZ213">
            <v>1667.2784600936336</v>
          </cell>
          <cell r="CF213">
            <v>1697.1985374535709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 уровни 2019"/>
    </sheetNames>
    <sheetDataSet>
      <sheetData sheetId="0">
        <row r="208">
          <cell r="D208">
            <v>1426.0282745617076</v>
          </cell>
          <cell r="E208">
            <v>1426.0282745617076</v>
          </cell>
          <cell r="F208">
            <v>1426.0282745617076</v>
          </cell>
          <cell r="G208">
            <v>1390.535896732506</v>
          </cell>
          <cell r="H208">
            <v>1390.535896732506</v>
          </cell>
          <cell r="I208">
            <v>1426.0282745617076</v>
          </cell>
          <cell r="J208">
            <v>1607.2291722345653</v>
          </cell>
          <cell r="K208">
            <v>1607.2291722345653</v>
          </cell>
          <cell r="L208">
            <v>1607.2291722345653</v>
          </cell>
          <cell r="M208">
            <v>1567.2268903326888</v>
          </cell>
          <cell r="N208">
            <v>1567.2268903326888</v>
          </cell>
          <cell r="O208">
            <v>1607.2291722345653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опливо"/>
      <sheetName val="Реестр договоров"/>
      <sheetName val="НТД"/>
      <sheetName val="Комментарий"/>
      <sheetName val="Проверка"/>
      <sheetName val="et_union"/>
      <sheetName val="modProv"/>
      <sheetName val="modHTTP"/>
      <sheetName val="TEHSHEET"/>
      <sheetName val="modInstruction"/>
      <sheetName val="modfrmCheckUpdates"/>
      <sheetName val="modUpdTemplMain"/>
      <sheetName val="modThisWorkbook"/>
      <sheetName val="modfrmReestr"/>
      <sheetName val="modfrmRegion"/>
      <sheetName val="REESTR_STATION"/>
      <sheetName val="modReestr"/>
      <sheetName val="AllSheetsInThisWorkbook"/>
      <sheetName val="modfrmDictionary"/>
      <sheetName val="modClassifierValidate"/>
      <sheetName val="modHyp"/>
      <sheetName val="modList00"/>
      <sheetName val="modList07"/>
      <sheetName val="modList08"/>
    </sheetNames>
    <sheetDataSet>
      <sheetData sheetId="0"/>
      <sheetData sheetId="1"/>
      <sheetData sheetId="2"/>
      <sheetData sheetId="3">
        <row r="170">
          <cell r="R170">
            <v>2243.2719441113836</v>
          </cell>
          <cell r="X170">
            <v>1994.0918237101407</v>
          </cell>
          <cell r="AD170">
            <v>3298.0865841418208</v>
          </cell>
          <cell r="AJ170">
            <v>3914.7093678647993</v>
          </cell>
          <cell r="BT170">
            <v>6826.3717596211309</v>
          </cell>
          <cell r="BZ170">
            <v>3371.8175316746556</v>
          </cell>
          <cell r="CF170">
            <v>3035.385293937989</v>
          </cell>
        </row>
        <row r="171">
          <cell r="AP171">
            <v>1763.332848607595</v>
          </cell>
          <cell r="AV171">
            <v>1763.332848607595</v>
          </cell>
          <cell r="BB171">
            <v>1815.2516458450632</v>
          </cell>
          <cell r="BH171">
            <v>1815.2516458450632</v>
          </cell>
          <cell r="BN171">
            <v>1815.2516458450632</v>
          </cell>
        </row>
        <row r="200">
          <cell r="R200">
            <v>2401.5611121991806</v>
          </cell>
          <cell r="X200">
            <v>2134.9383833698507</v>
          </cell>
          <cell r="AD200">
            <v>3530.2127770317484</v>
          </cell>
          <cell r="AJ200">
            <v>4189.9991556153354</v>
          </cell>
          <cell r="AP200">
            <v>1888.0262800101268</v>
          </cell>
          <cell r="AV200">
            <v>1888.0262800101268</v>
          </cell>
          <cell r="BB200">
            <v>1943.5793930542179</v>
          </cell>
          <cell r="BH200">
            <v>1943.5793930542179</v>
          </cell>
          <cell r="BN200">
            <v>1943.5793930542179</v>
          </cell>
          <cell r="BT200">
            <v>7305.477914794611</v>
          </cell>
          <cell r="BZ200">
            <v>3609.1048908918815</v>
          </cell>
          <cell r="CF200">
            <v>3249.1223965136483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Топливо"/>
      <sheetName val="Реестр договоров"/>
      <sheetName val="НТД"/>
      <sheetName val="Комментарий"/>
      <sheetName val="Проверка"/>
      <sheetName val="et_union"/>
      <sheetName val="modUpdTemplMain"/>
      <sheetName val="TEHSHEET"/>
      <sheetName val="modfrmCheckUpdates"/>
      <sheetName val="modInstruction"/>
      <sheetName val="modfrmReestr"/>
      <sheetName val="modfrmRegion"/>
      <sheetName val="REESTR_STATION"/>
      <sheetName val="modReestr"/>
      <sheetName val="AllSheetsInThisWorkbook"/>
      <sheetName val="modfrmDictionary"/>
      <sheetName val="modClassifierValidate"/>
      <sheetName val="modHyp"/>
      <sheetName val="modList00"/>
      <sheetName val="modList07"/>
      <sheetName val="modList08"/>
    </sheetNames>
    <sheetDataSet>
      <sheetData sheetId="0"/>
      <sheetData sheetId="1"/>
      <sheetData sheetId="2"/>
      <sheetData sheetId="3"/>
      <sheetData sheetId="4">
        <row r="9">
          <cell r="R9">
            <v>5.849260132335897</v>
          </cell>
        </row>
        <row r="170">
          <cell r="R170">
            <v>2154.9401255397524</v>
          </cell>
          <cell r="X170">
            <v>2190.7059516223367</v>
          </cell>
          <cell r="AD170">
            <v>2249.4676053942753</v>
          </cell>
          <cell r="AJ170">
            <v>2357.9357977081254</v>
          </cell>
          <cell r="AP170">
            <v>6246.7105740633397</v>
          </cell>
          <cell r="AV170">
            <v>-5.0606306466876639E-4</v>
          </cell>
          <cell r="BB170">
            <v>-3.3891918764028207E-3</v>
          </cell>
          <cell r="BH170">
            <v>-3.4171844771568299E-3</v>
          </cell>
          <cell r="BN170">
            <v>-3.5776560487253944E-4</v>
          </cell>
          <cell r="BT170">
            <v>2543.6460002463132</v>
          </cell>
          <cell r="BZ170">
            <v>2391.7025481410742</v>
          </cell>
          <cell r="CF170">
            <v>2327.7876694239044</v>
          </cell>
        </row>
        <row r="200">
          <cell r="R200">
            <v>2306.9669343275355</v>
          </cell>
          <cell r="X200">
            <v>2345.2363682359005</v>
          </cell>
          <cell r="AD200">
            <v>2408.1113377718748</v>
          </cell>
          <cell r="AJ200">
            <v>2524.1723035476944</v>
          </cell>
          <cell r="AP200">
            <v>6685.1613142477736</v>
          </cell>
          <cell r="AV200">
            <v>2615.5418648936998</v>
          </cell>
          <cell r="BB200">
            <v>3038.3883191979107</v>
          </cell>
          <cell r="BH200">
            <v>2969.5151209717774</v>
          </cell>
          <cell r="BN200">
            <v>2709.6051110470316</v>
          </cell>
          <cell r="BT200">
            <v>2722.8822202635552</v>
          </cell>
          <cell r="BZ200">
            <v>2560.3027265109495</v>
          </cell>
          <cell r="CF200">
            <v>2491.9138062835777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ppgho.ru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18" sqref="D18"/>
    </sheetView>
  </sheetViews>
  <sheetFormatPr defaultRowHeight="15" x14ac:dyDescent="0.25"/>
  <cols>
    <col min="1" max="1" width="32" customWidth="1"/>
    <col min="2" max="2" width="111.85546875" customWidth="1"/>
    <col min="4" max="4" width="68.28515625" customWidth="1"/>
  </cols>
  <sheetData>
    <row r="1" spans="1:4" x14ac:dyDescent="0.25">
      <c r="B1" s="40"/>
    </row>
    <row r="2" spans="1:4" ht="20.25" x14ac:dyDescent="0.25">
      <c r="A2" s="63" t="s">
        <v>109</v>
      </c>
      <c r="B2" s="64"/>
    </row>
    <row r="3" spans="1:4" ht="20.25" x14ac:dyDescent="0.25">
      <c r="A3" s="63" t="s">
        <v>126</v>
      </c>
      <c r="B3" s="64"/>
    </row>
    <row r="4" spans="1:4" ht="75.75" customHeight="1" x14ac:dyDescent="0.25">
      <c r="A4" s="68" t="s">
        <v>124</v>
      </c>
      <c r="B4" s="68"/>
      <c r="D4" s="52"/>
    </row>
    <row r="5" spans="1:4" ht="20.25" x14ac:dyDescent="0.25">
      <c r="A5" s="63" t="s">
        <v>110</v>
      </c>
      <c r="B5" s="64"/>
    </row>
    <row r="6" spans="1:4" ht="16.5" customHeight="1" x14ac:dyDescent="0.25">
      <c r="A6" s="65" t="s">
        <v>129</v>
      </c>
      <c r="B6" s="66"/>
    </row>
    <row r="7" spans="1:4" x14ac:dyDescent="0.25">
      <c r="A7" s="67" t="s">
        <v>111</v>
      </c>
      <c r="B7" s="64"/>
    </row>
    <row r="8" spans="1:4" x14ac:dyDescent="0.25">
      <c r="B8" s="41"/>
    </row>
    <row r="9" spans="1:4" x14ac:dyDescent="0.25">
      <c r="B9" s="42"/>
    </row>
    <row r="10" spans="1:4" x14ac:dyDescent="0.25">
      <c r="B10" s="43" t="s">
        <v>112</v>
      </c>
    </row>
    <row r="11" spans="1:4" ht="39" x14ac:dyDescent="0.25">
      <c r="B11" s="50" t="s">
        <v>128</v>
      </c>
    </row>
    <row r="12" spans="1:4" x14ac:dyDescent="0.25">
      <c r="B12" s="43"/>
    </row>
    <row r="13" spans="1:4" x14ac:dyDescent="0.25">
      <c r="B13" s="44"/>
    </row>
    <row r="15" spans="1:4" ht="15.75" x14ac:dyDescent="0.25">
      <c r="A15" s="45" t="s">
        <v>113</v>
      </c>
    </row>
    <row r="16" spans="1:4" ht="15.75" x14ac:dyDescent="0.25">
      <c r="A16" s="46" t="s">
        <v>114</v>
      </c>
      <c r="B16" s="47" t="s">
        <v>130</v>
      </c>
    </row>
    <row r="17" spans="1:2" ht="15.75" x14ac:dyDescent="0.25">
      <c r="A17" s="46" t="s">
        <v>115</v>
      </c>
      <c r="B17" s="46" t="s">
        <v>131</v>
      </c>
    </row>
    <row r="18" spans="1:2" ht="31.5" x14ac:dyDescent="0.25">
      <c r="A18" s="53" t="s">
        <v>116</v>
      </c>
      <c r="B18" s="46" t="s">
        <v>137</v>
      </c>
    </row>
    <row r="19" spans="1:2" ht="15.75" x14ac:dyDescent="0.25">
      <c r="A19" s="46" t="s">
        <v>117</v>
      </c>
      <c r="B19" s="46" t="s">
        <v>132</v>
      </c>
    </row>
    <row r="20" spans="1:2" ht="15.75" x14ac:dyDescent="0.25">
      <c r="A20" s="46" t="s">
        <v>118</v>
      </c>
      <c r="B20" s="48">
        <v>7706757331</v>
      </c>
    </row>
    <row r="21" spans="1:2" ht="15.75" x14ac:dyDescent="0.25">
      <c r="A21" s="46" t="s">
        <v>119</v>
      </c>
      <c r="B21" s="48" t="s">
        <v>133</v>
      </c>
    </row>
    <row r="22" spans="1:2" ht="31.5" x14ac:dyDescent="0.25">
      <c r="A22" s="54" t="s">
        <v>120</v>
      </c>
      <c r="B22" s="49" t="s">
        <v>138</v>
      </c>
    </row>
    <row r="23" spans="1:2" ht="15.75" x14ac:dyDescent="0.25">
      <c r="A23" s="46" t="s">
        <v>121</v>
      </c>
      <c r="B23" s="47" t="s">
        <v>134</v>
      </c>
    </row>
    <row r="24" spans="1:2" ht="15.75" x14ac:dyDescent="0.25">
      <c r="A24" s="46" t="s">
        <v>122</v>
      </c>
      <c r="B24" s="47" t="s">
        <v>135</v>
      </c>
    </row>
    <row r="25" spans="1:2" ht="15.75" x14ac:dyDescent="0.25">
      <c r="A25" s="46" t="s">
        <v>123</v>
      </c>
      <c r="B25" s="47" t="s">
        <v>136</v>
      </c>
    </row>
  </sheetData>
  <mergeCells count="6">
    <mergeCell ref="A2:B2"/>
    <mergeCell ref="A3:B3"/>
    <mergeCell ref="A5:B5"/>
    <mergeCell ref="A6:B6"/>
    <mergeCell ref="A7:B7"/>
    <mergeCell ref="A4:B4"/>
  </mergeCells>
  <hyperlinks>
    <hyperlink ref="B23" r:id="rId1" display="info@ppgho.ru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110" zoomScaleNormal="110" workbookViewId="0">
      <pane xSplit="3" ySplit="4" topLeftCell="Q5" activePane="bottomRight" state="frozen"/>
      <selection activeCell="D15" sqref="D15"/>
      <selection pane="topRight" activeCell="D15" sqref="D15"/>
      <selection pane="bottomLeft" activeCell="D15" sqref="D15"/>
      <selection pane="bottomRight" activeCell="U28" sqref="U28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x14ac:dyDescent="0.2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32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0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72"/>
      <c r="E6" s="5">
        <f>'[7]Рег уровни 2019'!$D$208</f>
        <v>1426.0282745617076</v>
      </c>
      <c r="F6" s="5">
        <f>'[7]Рег уровни 2019'!$E$208</f>
        <v>1426.0282745617076</v>
      </c>
      <c r="G6" s="5">
        <f>'[7]Рег уровни 2019'!$F$208</f>
        <v>1426.0282745617076</v>
      </c>
      <c r="H6" s="5">
        <f>'[7]Рег уровни 2019'!$G$208</f>
        <v>1390.535896732506</v>
      </c>
      <c r="I6" s="5">
        <f>'[7]Рег уровни 2019'!$H$208</f>
        <v>1390.535896732506</v>
      </c>
      <c r="J6" s="5">
        <f>'[7]Рег уровни 2019'!$I$208</f>
        <v>1426.0282745617076</v>
      </c>
      <c r="K6" s="5">
        <f>'[7]Рег уровни 2019'!$J$208</f>
        <v>1607.2291722345653</v>
      </c>
      <c r="L6" s="5">
        <f>'[7]Рег уровни 2019'!$K$208</f>
        <v>1607.2291722345653</v>
      </c>
      <c r="M6" s="5">
        <f>'[7]Рег уровни 2019'!$L$208</f>
        <v>1607.2291722345653</v>
      </c>
      <c r="N6" s="5">
        <f>'[7]Рег уровни 2019'!$M$208</f>
        <v>1567.2268903326888</v>
      </c>
      <c r="O6" s="5">
        <f>'[7]Рег уровни 2019'!$N$208</f>
        <v>1567.2268903326888</v>
      </c>
      <c r="P6" s="5">
        <f>'[7]Рег уровни 2019'!$O$208</f>
        <v>1607.2291722345653</v>
      </c>
      <c r="Q6" s="5">
        <f>[8]Топливо!$R$200</f>
        <v>2401.5611121991806</v>
      </c>
      <c r="R6" s="5">
        <f>[8]Топливо!$X$200</f>
        <v>2134.9383833698507</v>
      </c>
      <c r="S6" s="5">
        <f>[8]Топливо!$AD$200</f>
        <v>3530.2127770317484</v>
      </c>
      <c r="T6" s="17">
        <f>[8]Топливо!$AJ$200</f>
        <v>4189.9991556153354</v>
      </c>
      <c r="U6" s="5">
        <f>[8]Топливо!$AP$200</f>
        <v>1888.0262800101268</v>
      </c>
      <c r="V6" s="5">
        <f>[8]Топливо!$AV$200</f>
        <v>1888.0262800101268</v>
      </c>
      <c r="W6" s="5">
        <f>[8]Топливо!$BB$200</f>
        <v>1943.5793930542179</v>
      </c>
      <c r="X6" s="5">
        <f>[8]Топливо!$BH$200</f>
        <v>1943.5793930542179</v>
      </c>
      <c r="Y6" s="5">
        <f>[8]Топливо!$BN$200</f>
        <v>1943.5793930542179</v>
      </c>
      <c r="Z6" s="5">
        <f>[8]Топливо!$BT$200</f>
        <v>7305.477914794611</v>
      </c>
      <c r="AA6" s="5">
        <f>[8]Топливо!$BZ$200</f>
        <v>3609.1048908918815</v>
      </c>
      <c r="AB6" s="5">
        <f>[8]Топливо!$CF$200</f>
        <v>3249.1223965136483</v>
      </c>
    </row>
    <row r="7" spans="1:28" x14ac:dyDescent="0.2">
      <c r="A7" s="16">
        <v>2</v>
      </c>
      <c r="B7" s="4" t="s">
        <v>6</v>
      </c>
      <c r="C7" s="16" t="s">
        <v>19</v>
      </c>
      <c r="D7" s="71"/>
      <c r="E7" s="5">
        <f>E6*0.93357</f>
        <v>1331.2972162825733</v>
      </c>
      <c r="F7" s="5">
        <f t="shared" ref="F7:P7" si="0">F6*0.93357</f>
        <v>1331.2972162825733</v>
      </c>
      <c r="G7" s="5">
        <f t="shared" si="0"/>
        <v>1331.2972162825733</v>
      </c>
      <c r="H7" s="5">
        <f t="shared" si="0"/>
        <v>1298.1625971125657</v>
      </c>
      <c r="I7" s="5">
        <f t="shared" si="0"/>
        <v>1298.1625971125657</v>
      </c>
      <c r="J7" s="5">
        <f t="shared" si="0"/>
        <v>1331.2972162825733</v>
      </c>
      <c r="K7" s="5">
        <f t="shared" si="0"/>
        <v>1500.4609383230231</v>
      </c>
      <c r="L7" s="5">
        <f t="shared" si="0"/>
        <v>1500.4609383230231</v>
      </c>
      <c r="M7" s="5">
        <f t="shared" si="0"/>
        <v>1500.4609383230231</v>
      </c>
      <c r="N7" s="5">
        <f t="shared" si="0"/>
        <v>1463.1160080078882</v>
      </c>
      <c r="O7" s="5">
        <f t="shared" si="0"/>
        <v>1463.1160080078882</v>
      </c>
      <c r="P7" s="5">
        <f t="shared" si="0"/>
        <v>1500.4609383230231</v>
      </c>
      <c r="Q7" s="5">
        <f>[8]Топливо!$R$170</f>
        <v>2243.2719441113836</v>
      </c>
      <c r="R7" s="5">
        <f>[8]Топливо!$X$170</f>
        <v>1994.0918237101407</v>
      </c>
      <c r="S7" s="5">
        <f>[8]Топливо!$AD$170</f>
        <v>3298.0865841418208</v>
      </c>
      <c r="T7" s="17">
        <f>[8]Топливо!$AJ$170</f>
        <v>3914.7093678647993</v>
      </c>
      <c r="U7" s="5">
        <f>[8]Топливо!$AP$171</f>
        <v>1763.332848607595</v>
      </c>
      <c r="V7" s="5">
        <f>[8]Топливо!$AV$171</f>
        <v>1763.332848607595</v>
      </c>
      <c r="W7" s="5">
        <f>[8]Топливо!$BB$171</f>
        <v>1815.2516458450632</v>
      </c>
      <c r="X7" s="5">
        <f>[8]Топливо!$BH$171</f>
        <v>1815.2516458450632</v>
      </c>
      <c r="Y7" s="5">
        <f>[8]Топливо!$BN$171</f>
        <v>1815.2516458450632</v>
      </c>
      <c r="Z7" s="5">
        <f>[8]Топливо!$BT$170</f>
        <v>6826.3717596211309</v>
      </c>
      <c r="AA7" s="5">
        <f>[8]Топливо!$BZ$170</f>
        <v>3371.8175316746556</v>
      </c>
      <c r="AB7" s="5">
        <f>[8]Топливо!$CF$170</f>
        <v>3035.385293937989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E3:P3"/>
    <mergeCell ref="Q3:AB3"/>
    <mergeCell ref="D3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7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25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0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72"/>
      <c r="E6" s="5">
        <v>2306.9669343275355</v>
      </c>
      <c r="F6" s="5">
        <v>2345.2363682359005</v>
      </c>
      <c r="G6" s="5">
        <v>2408.1113377718748</v>
      </c>
      <c r="H6" s="5">
        <v>2524.1723035476944</v>
      </c>
      <c r="I6" s="5">
        <v>6685.1613142477736</v>
      </c>
      <c r="J6" s="5">
        <v>2615.5418648936998</v>
      </c>
      <c r="K6" s="5">
        <v>3038.3883191979107</v>
      </c>
      <c r="L6" s="5">
        <v>2969.5151209717774</v>
      </c>
      <c r="M6" s="5">
        <v>2709.6051110470316</v>
      </c>
      <c r="N6" s="5">
        <v>2722.8822202635552</v>
      </c>
      <c r="O6" s="5">
        <v>2560.3027265109495</v>
      </c>
      <c r="P6" s="5">
        <v>2491.9138062835777</v>
      </c>
      <c r="Q6" s="5">
        <f>[9]Топливо!$R$200</f>
        <v>2306.9669343275355</v>
      </c>
      <c r="R6" s="5">
        <f>[9]Топливо!$X$200</f>
        <v>2345.2363682359005</v>
      </c>
      <c r="S6" s="5">
        <f>[9]Топливо!$AD$200</f>
        <v>2408.1113377718748</v>
      </c>
      <c r="T6" s="5">
        <f>[9]Топливо!$AJ$200</f>
        <v>2524.1723035476944</v>
      </c>
      <c r="U6" s="5">
        <f>[9]Топливо!$AP$200</f>
        <v>6685.1613142477736</v>
      </c>
      <c r="V6" s="5">
        <f>[9]Топливо!$AV$200</f>
        <v>2615.5418648936998</v>
      </c>
      <c r="W6" s="5">
        <f>[9]Топливо!$BB$200</f>
        <v>3038.3883191979107</v>
      </c>
      <c r="X6" s="5">
        <f>[9]Топливо!$BH$200</f>
        <v>2969.5151209717774</v>
      </c>
      <c r="Y6" s="5">
        <f>[9]Топливо!$BN$200</f>
        <v>2709.6051110470316</v>
      </c>
      <c r="Z6" s="5">
        <f>[9]Топливо!$BT$200</f>
        <v>2722.8822202635552</v>
      </c>
      <c r="AA6" s="5">
        <f>[9]Топливо!$BZ$200</f>
        <v>2560.3027265109495</v>
      </c>
      <c r="AB6" s="5">
        <f>[9]Топливо!$CF$200</f>
        <v>2491.9138062835777</v>
      </c>
    </row>
    <row r="7" spans="1:28" x14ac:dyDescent="0.2">
      <c r="A7" s="16">
        <v>2</v>
      </c>
      <c r="B7" s="4" t="s">
        <v>6</v>
      </c>
      <c r="C7" s="16" t="s">
        <v>19</v>
      </c>
      <c r="D7" s="71"/>
      <c r="E7" s="5">
        <v>2154.9401255397524</v>
      </c>
      <c r="F7" s="5">
        <v>2190.7059516223367</v>
      </c>
      <c r="G7" s="5">
        <v>2249.4676053942753</v>
      </c>
      <c r="H7" s="5">
        <v>2357.9357977081254</v>
      </c>
      <c r="I7" s="5">
        <v>6246.7105740633397</v>
      </c>
      <c r="J7" s="5">
        <v>-5.0606306466876639E-4</v>
      </c>
      <c r="K7" s="5">
        <v>-3.3891918764028207E-3</v>
      </c>
      <c r="L7" s="5">
        <v>-3.4171844771568299E-3</v>
      </c>
      <c r="M7" s="5">
        <v>-3.5776560487253944E-4</v>
      </c>
      <c r="N7" s="5">
        <v>2543.6460002463132</v>
      </c>
      <c r="O7" s="5">
        <v>2391.7025481410742</v>
      </c>
      <c r="P7" s="5">
        <v>2327.7876694239044</v>
      </c>
      <c r="Q7" s="5">
        <f>[9]Топливо!$R$170</f>
        <v>2154.9401255397524</v>
      </c>
      <c r="R7" s="5">
        <f>[9]Топливо!$X$170</f>
        <v>2190.7059516223367</v>
      </c>
      <c r="S7" s="5">
        <f>[9]Топливо!$AD$170</f>
        <v>2249.4676053942753</v>
      </c>
      <c r="T7" s="5">
        <f>[9]Топливо!$AJ$170</f>
        <v>2357.9357977081254</v>
      </c>
      <c r="U7" s="5">
        <f>[9]Топливо!$AP$170</f>
        <v>6246.7105740633397</v>
      </c>
      <c r="V7" s="5">
        <f>[9]Топливо!$AV$170</f>
        <v>-5.0606306466876639E-4</v>
      </c>
      <c r="W7" s="5">
        <f>[9]Топливо!$BB$170</f>
        <v>-3.3891918764028207E-3</v>
      </c>
      <c r="X7" s="5">
        <f>[9]Топливо!$BH$170</f>
        <v>-3.4171844771568299E-3</v>
      </c>
      <c r="Y7" s="5">
        <f>[9]Топливо!$BN$170</f>
        <v>-3.5776560487253944E-4</v>
      </c>
      <c r="Z7" s="5">
        <f>[9]Топливо!$BT$170</f>
        <v>2543.6460002463132</v>
      </c>
      <c r="AA7" s="5">
        <f>[9]Топливо!$BZ$170</f>
        <v>2391.7025481410742</v>
      </c>
      <c r="AB7" s="5">
        <f>[9]Топливо!$CF$170</f>
        <v>2327.7876694239044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 scale="85">
      <selection activeCell="E8" sqref="E8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3" t="s">
        <v>29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0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72"/>
      <c r="E6" s="5">
        <f>[2]Лист1!$D$187</f>
        <v>1230.0923295948512</v>
      </c>
      <c r="F6" s="5">
        <f>[2]Лист1!$E$187</f>
        <v>1230.0923295948512</v>
      </c>
      <c r="G6" s="5">
        <f>[2]Лист1!$F$187</f>
        <v>1230.0923295948512</v>
      </c>
      <c r="H6" s="5">
        <f>[2]Лист1!$G$187</f>
        <v>1230.0923295948512</v>
      </c>
      <c r="I6" s="5">
        <f>[2]Лист1!$H$187</f>
        <v>1230.0923295948512</v>
      </c>
      <c r="J6" s="5">
        <f>[2]Лист1!$I$187</f>
        <v>1230.0923295948512</v>
      </c>
      <c r="K6" s="5">
        <f>[2]Лист1!$J$187</f>
        <v>1230.0923295948512</v>
      </c>
      <c r="L6" s="5">
        <f>[2]Лист1!$K$187</f>
        <v>1230.0923295948512</v>
      </c>
      <c r="M6" s="5">
        <f>[2]Лист1!$L$187</f>
        <v>1230.0923295948512</v>
      </c>
      <c r="N6" s="5">
        <f>[2]Лист1!$M$187</f>
        <v>1230.0923295948512</v>
      </c>
      <c r="O6" s="5">
        <f>[2]Лист1!$N$187</f>
        <v>1230.0923295948512</v>
      </c>
      <c r="P6" s="5">
        <f>[2]Лист1!$O$187</f>
        <v>1230.0923295948512</v>
      </c>
      <c r="Q6" s="5">
        <f>[10]Топливо!$R$200</f>
        <v>1525.7852952243259</v>
      </c>
      <c r="R6" s="5">
        <f>[10]Топливо!$X$200</f>
        <v>1537.9195958036341</v>
      </c>
      <c r="S6" s="5">
        <f>[10]Топливо!$AD$200</f>
        <v>1516.070337545209</v>
      </c>
      <c r="T6" s="5">
        <f>[10]Топливо!$AJ$200</f>
        <v>1505.0438702220024</v>
      </c>
      <c r="U6" s="5">
        <f>[10]Топливо!$AP$200</f>
        <v>2072.3486412966004</v>
      </c>
      <c r="V6" s="5">
        <f>[10]Топливо!$AV$200</f>
        <v>2079.8090678211265</v>
      </c>
      <c r="W6" s="5">
        <f>[10]Топливо!$BB$200</f>
        <v>2236.812371965651</v>
      </c>
      <c r="X6" s="5">
        <f>[10]Топливо!$BH$200</f>
        <v>2008.2723134222249</v>
      </c>
      <c r="Y6" s="5">
        <f>[10]Топливо!$BN$200</f>
        <v>1914.7820496597735</v>
      </c>
      <c r="Z6" s="5">
        <f>[10]Топливо!$BT$200</f>
        <v>1573.2212044205221</v>
      </c>
      <c r="AA6" s="5">
        <f>[10]Топливо!$BZ$200</f>
        <v>1504.127014387647</v>
      </c>
      <c r="AB6" s="5">
        <f>[10]Топливо!$CF$200</f>
        <v>1601.0691677463556</v>
      </c>
    </row>
    <row r="7" spans="1:28" x14ac:dyDescent="0.2">
      <c r="A7" s="16">
        <v>2</v>
      </c>
      <c r="B7" s="4" t="s">
        <v>6</v>
      </c>
      <c r="C7" s="16" t="s">
        <v>19</v>
      </c>
      <c r="D7" s="71"/>
      <c r="E7" s="5">
        <f>E6*0.93357</f>
        <v>1148.3772961398652</v>
      </c>
      <c r="F7" s="5">
        <f t="shared" ref="F7:P7" si="0">F6*0.93357</f>
        <v>1148.3772961398652</v>
      </c>
      <c r="G7" s="5">
        <f t="shared" si="0"/>
        <v>1148.3772961398652</v>
      </c>
      <c r="H7" s="5">
        <f t="shared" si="0"/>
        <v>1148.3772961398652</v>
      </c>
      <c r="I7" s="5">
        <f t="shared" si="0"/>
        <v>1148.3772961398652</v>
      </c>
      <c r="J7" s="5">
        <f t="shared" si="0"/>
        <v>1148.3772961398652</v>
      </c>
      <c r="K7" s="5">
        <f t="shared" si="0"/>
        <v>1148.3772961398652</v>
      </c>
      <c r="L7" s="5">
        <f t="shared" si="0"/>
        <v>1148.3772961398652</v>
      </c>
      <c r="M7" s="5">
        <f t="shared" si="0"/>
        <v>1148.3772961398652</v>
      </c>
      <c r="N7" s="5">
        <f t="shared" si="0"/>
        <v>1148.3772961398652</v>
      </c>
      <c r="O7" s="5">
        <f t="shared" si="0"/>
        <v>1148.3772961398652</v>
      </c>
      <c r="P7" s="5">
        <f t="shared" si="0"/>
        <v>1148.3772961398652</v>
      </c>
      <c r="Q7" s="5">
        <f>[10]Топливо!$R$170</f>
        <v>1424.8297432003044</v>
      </c>
      <c r="R7" s="5">
        <f>[10]Топливо!$X$170</f>
        <v>1436.1702110314336</v>
      </c>
      <c r="S7" s="5">
        <f>[10]Топливо!$AD$170</f>
        <v>1415.7503435001952</v>
      </c>
      <c r="T7" s="5">
        <f>[10]Топливо!$AJ$170</f>
        <v>1405.4452338523386</v>
      </c>
      <c r="U7" s="5">
        <f>[10]Топливо!$AP$170</f>
        <v>1935.6366086884116</v>
      </c>
      <c r="V7" s="5">
        <f>[10]Топливо!$AV$170</f>
        <v>1942.6089699262861</v>
      </c>
      <c r="W7" s="5">
        <f>[10]Топливо!$BB$170</f>
        <v>2089.3410298744402</v>
      </c>
      <c r="X7" s="5">
        <f>[10]Топливо!$BH$170</f>
        <v>1875.7521901142288</v>
      </c>
      <c r="Y7" s="5">
        <f>[10]Топливо!$BN$170</f>
        <v>1788.378111831564</v>
      </c>
      <c r="Z7" s="5">
        <f>[10]Топливо!$BT$170</f>
        <v>1469.1623686173102</v>
      </c>
      <c r="AA7" s="5">
        <f>[10]Топливо!$BZ$170</f>
        <v>1404.5883592407915</v>
      </c>
      <c r="AB7" s="5">
        <f>[10]Топливо!$CF$170</f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>
      <selection activeCell="D10" sqref="D10:E22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3" t="s">
        <v>29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70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72"/>
      <c r="E6" s="5">
        <f>[2]Лист1!$D$188</f>
        <v>1384.629639754698</v>
      </c>
      <c r="F6" s="5">
        <f>[2]Лист1!$E$188</f>
        <v>1384.629639754698</v>
      </c>
      <c r="G6" s="5">
        <f>[2]Лист1!$F$188</f>
        <v>1384.629639754698</v>
      </c>
      <c r="H6" s="5">
        <f>[2]Лист1!$G$188</f>
        <v>1384.629639754698</v>
      </c>
      <c r="I6" s="5">
        <f>[2]Лист1!$H$188</f>
        <v>1384.629639754698</v>
      </c>
      <c r="J6" s="5">
        <f>[2]Лист1!$I$188</f>
        <v>1384.629639754698</v>
      </c>
      <c r="K6" s="5">
        <f>[2]Лист1!$J$188</f>
        <v>1384.629639754698</v>
      </c>
      <c r="L6" s="5">
        <f>[2]Лист1!$K$188</f>
        <v>1384.629639754698</v>
      </c>
      <c r="M6" s="5">
        <f>[2]Лист1!$L$188</f>
        <v>1384.629639754698</v>
      </c>
      <c r="N6" s="5">
        <f>[2]Лист1!$M$188</f>
        <v>1384.629639754698</v>
      </c>
      <c r="O6" s="5">
        <f>[2]Лист1!$N$188</f>
        <v>1384.629639754698</v>
      </c>
      <c r="P6" s="5">
        <f>[2]Лист1!$O$188</f>
        <v>1384.629639754698</v>
      </c>
      <c r="Q6" s="5">
        <f>[10]Топливо!$R$200</f>
        <v>1525.7852952243259</v>
      </c>
      <c r="R6" s="5">
        <f>[10]Топливо!$X$200</f>
        <v>1537.9195958036341</v>
      </c>
      <c r="S6" s="5">
        <f>[10]Топливо!$AD$200</f>
        <v>1516.070337545209</v>
      </c>
      <c r="T6" s="5">
        <f>[10]Топливо!$AJ$200</f>
        <v>1505.0438702220024</v>
      </c>
      <c r="U6" s="5">
        <f>[10]Топливо!$AP$200</f>
        <v>2072.3486412966004</v>
      </c>
      <c r="V6" s="5">
        <f>[10]Топливо!$AV$200</f>
        <v>2079.8090678211265</v>
      </c>
      <c r="W6" s="5">
        <f>[10]Топливо!$BB$200</f>
        <v>2236.812371965651</v>
      </c>
      <c r="X6" s="5">
        <f>[10]Топливо!$BH$200</f>
        <v>2008.2723134222249</v>
      </c>
      <c r="Y6" s="5">
        <f>[10]Топливо!$BN$200</f>
        <v>1914.7820496597735</v>
      </c>
      <c r="Z6" s="5">
        <f>[10]Топливо!$BT$200</f>
        <v>1573.2212044205221</v>
      </c>
      <c r="AA6" s="5">
        <f>[10]Топливо!$BZ$200</f>
        <v>1504.127014387647</v>
      </c>
      <c r="AB6" s="5">
        <f>[10]Топливо!$CF$200</f>
        <v>1601.0691677463556</v>
      </c>
    </row>
    <row r="7" spans="1:28" x14ac:dyDescent="0.2">
      <c r="A7" s="19">
        <v>2</v>
      </c>
      <c r="B7" s="4" t="s">
        <v>6</v>
      </c>
      <c r="C7" s="19" t="s">
        <v>19</v>
      </c>
      <c r="D7" s="71"/>
      <c r="E7" s="5">
        <f>E6*0.93357</f>
        <v>1292.6486927857934</v>
      </c>
      <c r="F7" s="5">
        <f t="shared" ref="F7:P7" si="0">F6*0.93357</f>
        <v>1292.6486927857934</v>
      </c>
      <c r="G7" s="5">
        <f t="shared" si="0"/>
        <v>1292.6486927857934</v>
      </c>
      <c r="H7" s="5">
        <f t="shared" si="0"/>
        <v>1292.6486927857934</v>
      </c>
      <c r="I7" s="5">
        <f t="shared" si="0"/>
        <v>1292.6486927857934</v>
      </c>
      <c r="J7" s="5">
        <f t="shared" si="0"/>
        <v>1292.6486927857934</v>
      </c>
      <c r="K7" s="5">
        <f t="shared" si="0"/>
        <v>1292.6486927857934</v>
      </c>
      <c r="L7" s="5">
        <f t="shared" si="0"/>
        <v>1292.6486927857934</v>
      </c>
      <c r="M7" s="5">
        <f t="shared" si="0"/>
        <v>1292.6486927857934</v>
      </c>
      <c r="N7" s="5">
        <f t="shared" si="0"/>
        <v>1292.6486927857934</v>
      </c>
      <c r="O7" s="5">
        <f t="shared" si="0"/>
        <v>1292.6486927857934</v>
      </c>
      <c r="P7" s="5">
        <f t="shared" si="0"/>
        <v>1292.6486927857934</v>
      </c>
      <c r="Q7" s="5">
        <f>[10]Топливо!$R$170</f>
        <v>1424.8297432003044</v>
      </c>
      <c r="R7" s="5">
        <f>[10]Топливо!$X$170</f>
        <v>1436.1702110314336</v>
      </c>
      <c r="S7" s="5">
        <f>[10]Топливо!$AD$170</f>
        <v>1415.7503435001952</v>
      </c>
      <c r="T7" s="5">
        <f>[10]Топливо!$AJ$170</f>
        <v>1405.4452338523386</v>
      </c>
      <c r="U7" s="5">
        <f>[10]Топливо!$AP$170</f>
        <v>1935.6366086884116</v>
      </c>
      <c r="V7" s="5">
        <f>[10]Топливо!$AV$170</f>
        <v>1942.6089699262861</v>
      </c>
      <c r="W7" s="5">
        <f>[10]Топливо!$BB$170</f>
        <v>2089.3410298744402</v>
      </c>
      <c r="X7" s="5">
        <f>[10]Топливо!$BH$170</f>
        <v>1875.7521901142288</v>
      </c>
      <c r="Y7" s="5">
        <f>[10]Топливо!$BN$170</f>
        <v>1788.378111831564</v>
      </c>
      <c r="Z7" s="5">
        <f>[10]Топливо!$BT$170</f>
        <v>1469.1623686173102</v>
      </c>
      <c r="AA7" s="5">
        <f>[10]Топливо!$BZ$170</f>
        <v>1404.5883592407915</v>
      </c>
      <c r="AB7" s="5">
        <f>[10]Топливо!$CF$170</f>
        <v>1495.1885025666872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C40" sqref="C40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3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7</v>
      </c>
      <c r="R4" s="19" t="s">
        <v>8</v>
      </c>
      <c r="S4" s="19" t="s">
        <v>9</v>
      </c>
      <c r="T4" s="19" t="s">
        <v>10</v>
      </c>
      <c r="U4" s="19" t="s">
        <v>11</v>
      </c>
      <c r="V4" s="19" t="s">
        <v>12</v>
      </c>
      <c r="W4" s="19" t="s">
        <v>13</v>
      </c>
      <c r="X4" s="19" t="s">
        <v>14</v>
      </c>
      <c r="Y4" s="19" t="s">
        <v>15</v>
      </c>
      <c r="Z4" s="19" t="s">
        <v>16</v>
      </c>
      <c r="AA4" s="19" t="s">
        <v>17</v>
      </c>
      <c r="AB4" s="19" t="s">
        <v>18</v>
      </c>
    </row>
    <row r="5" spans="1:28" ht="15" customHeight="1" x14ac:dyDescent="0.2">
      <c r="A5" s="4"/>
      <c r="B5" s="4" t="s">
        <v>4</v>
      </c>
      <c r="C5" s="19"/>
      <c r="D5" s="70" t="s">
        <v>22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9">
        <v>1</v>
      </c>
      <c r="B6" s="4" t="s">
        <v>5</v>
      </c>
      <c r="C6" s="19" t="s">
        <v>19</v>
      </c>
      <c r="D6" s="72"/>
      <c r="E6" s="5">
        <f>[2]Лист1!$D$198</f>
        <v>2024.8470051434538</v>
      </c>
      <c r="F6" s="5">
        <f>[2]Лист1!$E$198</f>
        <v>2024.8470051434538</v>
      </c>
      <c r="G6" s="5">
        <f>[2]Лист1!$F$198</f>
        <v>2024.8470051434538</v>
      </c>
      <c r="H6" s="5">
        <f>[2]Лист1!$G$198</f>
        <v>2024.8470051434538</v>
      </c>
      <c r="I6" s="5">
        <f>[2]Лист1!$H$198</f>
        <v>2024.8470051434538</v>
      </c>
      <c r="J6" s="5">
        <f>[2]Лист1!$I$198</f>
        <v>2024.8470051434538</v>
      </c>
      <c r="K6" s="5">
        <f>[2]Лист1!$J$198</f>
        <v>2074.595933726247</v>
      </c>
      <c r="L6" s="5">
        <f>[2]Лист1!$K$198</f>
        <v>2074.595933726247</v>
      </c>
      <c r="M6" s="5">
        <f>[2]Лист1!$L$198</f>
        <v>2074.595933726247</v>
      </c>
      <c r="N6" s="5">
        <f>[2]Лист1!$M$198</f>
        <v>2074.595933726247</v>
      </c>
      <c r="O6" s="5">
        <f>[2]Лист1!$N$198</f>
        <v>2074.595933726247</v>
      </c>
      <c r="P6" s="5">
        <f>[2]Лист1!$O$198</f>
        <v>2033.5707774929565</v>
      </c>
      <c r="Q6" s="5">
        <f>[11]Топливо!$R$239</f>
        <v>2478.3892100411772</v>
      </c>
      <c r="R6" s="5">
        <f>[11]Топливо!$X$239</f>
        <v>2478.4922323793721</v>
      </c>
      <c r="S6" s="5">
        <f>[11]Топливо!$AD$239</f>
        <v>2496.635677605308</v>
      </c>
      <c r="T6" s="5">
        <f>[11]Топливо!$AJ$239</f>
        <v>2982.7753203642669</v>
      </c>
      <c r="U6" s="5">
        <f>[11]Топливо!$AP$239</f>
        <v>4289.6011460218133</v>
      </c>
      <c r="V6" s="5">
        <f>[11]Топливо!$AV$239</f>
        <v>6736.1888054560159</v>
      </c>
      <c r="W6" s="5">
        <f>[11]Топливо!$BB$239</f>
        <v>4445.8578546131967</v>
      </c>
      <c r="X6" s="5">
        <f>[11]Топливо!$BH$239</f>
        <v>4508.8472916745395</v>
      </c>
      <c r="Y6" s="5">
        <f>[11]Топливо!$BN$239</f>
        <v>4501.7465554252112</v>
      </c>
      <c r="Z6" s="5">
        <f>[11]Топливо!$BT$239</f>
        <v>3643.6628663026827</v>
      </c>
      <c r="AA6" s="5">
        <f>[11]Топливо!$BZ$239</f>
        <v>3637.6384523172915</v>
      </c>
      <c r="AB6" s="5">
        <f>[11]Топливо!$CF$239</f>
        <v>3635.7772110673541</v>
      </c>
    </row>
    <row r="7" spans="1:28" x14ac:dyDescent="0.2">
      <c r="A7" s="19">
        <v>2</v>
      </c>
      <c r="B7" s="4" t="s">
        <v>6</v>
      </c>
      <c r="C7" s="19" t="s">
        <v>19</v>
      </c>
      <c r="D7" s="71"/>
      <c r="E7" s="5">
        <f>E6*0.93357</f>
        <v>1890.3364185917742</v>
      </c>
      <c r="F7" s="5">
        <f t="shared" ref="F7:P7" si="0">F6*0.93357</f>
        <v>1890.3364185917742</v>
      </c>
      <c r="G7" s="5">
        <f t="shared" si="0"/>
        <v>1890.3364185917742</v>
      </c>
      <c r="H7" s="5">
        <f t="shared" si="0"/>
        <v>1890.3364185917742</v>
      </c>
      <c r="I7" s="5">
        <f t="shared" si="0"/>
        <v>1890.3364185917742</v>
      </c>
      <c r="J7" s="5">
        <f t="shared" si="0"/>
        <v>1890.3364185917742</v>
      </c>
      <c r="K7" s="5">
        <f t="shared" si="0"/>
        <v>1936.7805258488124</v>
      </c>
      <c r="L7" s="5">
        <f t="shared" si="0"/>
        <v>1936.7805258488124</v>
      </c>
      <c r="M7" s="5">
        <f t="shared" si="0"/>
        <v>1936.7805258488124</v>
      </c>
      <c r="N7" s="5">
        <f t="shared" si="0"/>
        <v>1936.7805258488124</v>
      </c>
      <c r="O7" s="5">
        <f t="shared" si="0"/>
        <v>1936.7805258488124</v>
      </c>
      <c r="P7" s="5">
        <f t="shared" si="0"/>
        <v>1898.4806707440994</v>
      </c>
      <c r="Q7" s="5">
        <f>[11]Топливо!$R$204</f>
        <v>2292.61178761062</v>
      </c>
      <c r="R7" s="5">
        <f>[11]Топливо!$X$204</f>
        <v>2292.61178761062</v>
      </c>
      <c r="S7" s="5">
        <f>[11]Топливо!$AD$204</f>
        <v>2308.5961327433629</v>
      </c>
      <c r="T7" s="5">
        <f>[11]Топливо!$AJ$204</f>
        <v>2691.324692077339</v>
      </c>
      <c r="U7" s="5">
        <f>[11]Топливо!$AP$204</f>
        <v>3966.4010707964603</v>
      </c>
      <c r="V7" s="5">
        <f>[11]Топливо!$AV$204</f>
        <v>3966.7545091487791</v>
      </c>
      <c r="W7" s="5">
        <f>[11]Топливо!$BB$204</f>
        <v>4089.4037352710379</v>
      </c>
      <c r="X7" s="5">
        <f>[11]Топливо!$BH$204</f>
        <v>4090.7720634053094</v>
      </c>
      <c r="Y7" s="5">
        <f>[11]Топливо!$BN$204</f>
        <v>4089.353438210861</v>
      </c>
      <c r="Z7" s="5">
        <f>[11]Топливо!$BT$204</f>
        <v>3346.1666876924419</v>
      </c>
      <c r="AA7" s="5">
        <f>[11]Топливо!$BZ$204</f>
        <v>3346.1666876924419</v>
      </c>
      <c r="AB7" s="5">
        <f>[11]Топливо!$CF$204</f>
        <v>3346.1666876924419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opLeftCell="B1" workbookViewId="0">
      <selection activeCell="K15" sqref="K15"/>
    </sheetView>
  </sheetViews>
  <sheetFormatPr defaultColWidth="9.140625" defaultRowHeight="14.25" x14ac:dyDescent="0.2"/>
  <cols>
    <col min="1" max="1" width="6.42578125" style="25" customWidth="1"/>
    <col min="2" max="2" width="56.28515625" style="25" customWidth="1"/>
    <col min="3" max="4" width="18.42578125" style="25" customWidth="1"/>
    <col min="5" max="5" width="16.28515625" style="25" customWidth="1"/>
    <col min="6" max="6" width="14.85546875" style="25" customWidth="1"/>
    <col min="7" max="7" width="11.140625" style="25" customWidth="1"/>
    <col min="8" max="8" width="11.7109375" style="25" customWidth="1"/>
    <col min="9" max="9" width="12" style="25" customWidth="1"/>
    <col min="10" max="10" width="11.5703125" style="25" customWidth="1"/>
    <col min="11" max="11" width="11.7109375" style="25" customWidth="1"/>
    <col min="12" max="12" width="11.28515625" style="25" customWidth="1"/>
    <col min="13" max="13" width="12.28515625" style="25" customWidth="1"/>
    <col min="14" max="14" width="11" style="25" customWidth="1"/>
    <col min="15" max="15" width="12.5703125" style="25" customWidth="1"/>
    <col min="16" max="16" width="11.42578125" style="25" customWidth="1"/>
    <col min="17" max="17" width="12.28515625" style="25" customWidth="1"/>
    <col min="18" max="18" width="11.28515625" style="25" customWidth="1"/>
    <col min="19" max="19" width="10.140625" style="25" customWidth="1"/>
    <col min="20" max="20" width="9.140625" style="25"/>
    <col min="21" max="21" width="10" style="25" bestFit="1" customWidth="1"/>
    <col min="22" max="16384" width="9.140625" style="25"/>
  </cols>
  <sheetData>
    <row r="1" spans="1:20" x14ac:dyDescent="0.2">
      <c r="A1" s="69" t="s">
        <v>139</v>
      </c>
      <c r="B1" s="69"/>
      <c r="C1" s="69"/>
      <c r="D1" s="69"/>
      <c r="E1" s="69"/>
      <c r="F1" s="69"/>
      <c r="G1" s="69"/>
    </row>
    <row r="2" spans="1:20" ht="60" customHeight="1" x14ac:dyDescent="0.2">
      <c r="A2" s="70" t="s">
        <v>39</v>
      </c>
      <c r="B2" s="70" t="s">
        <v>1</v>
      </c>
      <c r="C2" s="70" t="s">
        <v>40</v>
      </c>
      <c r="D2" s="70" t="s">
        <v>41</v>
      </c>
      <c r="E2" s="70" t="s">
        <v>42</v>
      </c>
      <c r="F2" s="74" t="s">
        <v>34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</row>
    <row r="3" spans="1:20" ht="43.5" customHeight="1" x14ac:dyDescent="0.2">
      <c r="A3" s="71"/>
      <c r="B3" s="71"/>
      <c r="C3" s="71"/>
      <c r="D3" s="71"/>
      <c r="E3" s="71"/>
      <c r="F3" s="22" t="s">
        <v>108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13</v>
      </c>
      <c r="N3" s="22" t="s">
        <v>14</v>
      </c>
      <c r="O3" s="22" t="s">
        <v>15</v>
      </c>
      <c r="P3" s="22" t="s">
        <v>16</v>
      </c>
      <c r="Q3" s="22" t="s">
        <v>17</v>
      </c>
      <c r="R3" s="22" t="s">
        <v>18</v>
      </c>
    </row>
    <row r="4" spans="1:20" ht="15" customHeight="1" x14ac:dyDescent="0.2">
      <c r="A4" s="22">
        <v>1</v>
      </c>
      <c r="B4" s="26" t="s">
        <v>43</v>
      </c>
      <c r="C4" s="22" t="s">
        <v>44</v>
      </c>
      <c r="D4" s="70" t="s">
        <v>22</v>
      </c>
      <c r="E4" s="70" t="s">
        <v>45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20" ht="57" x14ac:dyDescent="0.2">
      <c r="A5" s="22">
        <v>2</v>
      </c>
      <c r="B5" s="26" t="s">
        <v>46</v>
      </c>
      <c r="C5" s="22" t="s">
        <v>44</v>
      </c>
      <c r="D5" s="72"/>
      <c r="E5" s="7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20" x14ac:dyDescent="0.2">
      <c r="A6" s="22">
        <v>3</v>
      </c>
      <c r="B6" s="27" t="s">
        <v>47</v>
      </c>
      <c r="C6" s="22" t="s">
        <v>48</v>
      </c>
      <c r="D6" s="72"/>
      <c r="E6" s="72"/>
      <c r="F6" s="56">
        <f>SUM(G6:R6)</f>
        <v>1017.200946</v>
      </c>
      <c r="G6" s="56">
        <f>[1]Топливо!$R$9</f>
        <v>121.15836299999999</v>
      </c>
      <c r="H6" s="57">
        <f>[1]Топливо!$X$9</f>
        <v>109.687798</v>
      </c>
      <c r="I6" s="57">
        <f>[1]Топливо!$AD$9</f>
        <v>100.985691</v>
      </c>
      <c r="J6" s="57">
        <f>[1]Топливо!$AJ$9</f>
        <v>94.116221000000024</v>
      </c>
      <c r="K6" s="57">
        <f>[1]Топливо!$AP$9</f>
        <v>48.928813999999996</v>
      </c>
      <c r="L6" s="57">
        <f>[1]Топливо!$AV$9</f>
        <v>45.355906000000004</v>
      </c>
      <c r="M6" s="57">
        <f>[1]Топливо!$BB$9</f>
        <v>42.860146999999998</v>
      </c>
      <c r="N6" s="57">
        <f>[1]Топливо!$BH$9</f>
        <v>42.961394999999996</v>
      </c>
      <c r="O6" s="57">
        <f>[1]Топливо!$BN$9</f>
        <v>59.672744000000002</v>
      </c>
      <c r="P6" s="57">
        <f>[1]Топливо!$BT$9</f>
        <v>96.883006999999992</v>
      </c>
      <c r="Q6" s="57">
        <f>[1]Топливо!$BZ$9</f>
        <v>122.147818</v>
      </c>
      <c r="R6" s="57">
        <f>[1]Топливо!$CF$9</f>
        <v>132.44304199999999</v>
      </c>
      <c r="S6" s="29"/>
    </row>
    <row r="7" spans="1:20" x14ac:dyDescent="0.2">
      <c r="A7" s="22">
        <v>4</v>
      </c>
      <c r="B7" s="27" t="s">
        <v>49</v>
      </c>
      <c r="C7" s="22" t="s">
        <v>48</v>
      </c>
      <c r="D7" s="72"/>
      <c r="E7" s="72"/>
      <c r="F7" s="56">
        <f>SUM(G7:R7)</f>
        <v>746.31854366666664</v>
      </c>
      <c r="G7" s="56">
        <f>[1]Топливо!$R$20</f>
        <v>85.933721333333324</v>
      </c>
      <c r="H7" s="57">
        <f>[1]Топливо!$X$20</f>
        <v>78.01557733333334</v>
      </c>
      <c r="I7" s="57">
        <f>[1]Топливо!$AD$20</f>
        <v>74.063076333333342</v>
      </c>
      <c r="J7" s="57">
        <f>[1]Топливо!$AJ$20</f>
        <v>69.072313666666687</v>
      </c>
      <c r="K7" s="57">
        <f>[1]Топливо!$AP$20</f>
        <v>32.8917</v>
      </c>
      <c r="L7" s="57">
        <f>[1]Топливо!$AV$20</f>
        <v>31.962477666666672</v>
      </c>
      <c r="M7" s="57">
        <f>[1]Топливо!$BB$20</f>
        <v>31.049449333333332</v>
      </c>
      <c r="N7" s="57">
        <f>[1]Топливо!$BH$20</f>
        <v>31.235288999999995</v>
      </c>
      <c r="O7" s="57">
        <f>[1]Топливо!$BN$20</f>
        <v>43.346994333333335</v>
      </c>
      <c r="P7" s="57">
        <f>[1]Топливо!$BT$20</f>
        <v>73.349190666666658</v>
      </c>
      <c r="Q7" s="57">
        <f>[1]Топливо!$BZ$20</f>
        <v>93.847853333333319</v>
      </c>
      <c r="R7" s="57">
        <f>[1]Топливо!$CF$20</f>
        <v>101.55090066666665</v>
      </c>
      <c r="S7" s="29"/>
    </row>
    <row r="8" spans="1:20" x14ac:dyDescent="0.2">
      <c r="A8" s="22">
        <v>5</v>
      </c>
      <c r="B8" s="27" t="s">
        <v>50</v>
      </c>
      <c r="C8" s="22" t="s">
        <v>51</v>
      </c>
      <c r="D8" s="72"/>
      <c r="E8" s="72"/>
      <c r="F8" s="56">
        <f>SUM(G8:R8)</f>
        <v>1998.38671</v>
      </c>
      <c r="G8" s="56">
        <f>[1]Топливо!$R$21</f>
        <v>279.77607399999999</v>
      </c>
      <c r="H8" s="57">
        <f>[1]Топливо!$X$21</f>
        <v>251.74605599999998</v>
      </c>
      <c r="I8" s="57">
        <f>[1]Топливо!$AD$21</f>
        <v>221.894913</v>
      </c>
      <c r="J8" s="57">
        <f>[1]Топливо!$AJ$21</f>
        <v>174.43999300000002</v>
      </c>
      <c r="K8" s="57">
        <f>[1]Топливо!$AP$21</f>
        <v>116.36393400000001</v>
      </c>
      <c r="L8" s="57">
        <f>[1]Топливо!$AV$21</f>
        <v>62.911123999999987</v>
      </c>
      <c r="M8" s="57">
        <f>[1]Топливо!$BB$21</f>
        <v>54.244377999999998</v>
      </c>
      <c r="N8" s="57">
        <f>[1]Топливо!$BH$21</f>
        <v>62.788151000000006</v>
      </c>
      <c r="O8" s="57">
        <f>[1]Топливо!$BN$21</f>
        <v>105.85595599999999</v>
      </c>
      <c r="P8" s="57">
        <f>[1]Топливо!$BT$21</f>
        <v>164.07274699999999</v>
      </c>
      <c r="Q8" s="57">
        <f>[1]Топливо!$BZ$21</f>
        <v>231.27631499999998</v>
      </c>
      <c r="R8" s="57">
        <f>[1]Топливо!$CF$21</f>
        <v>273.01706899999994</v>
      </c>
      <c r="S8" s="29"/>
    </row>
    <row r="9" spans="1:20" x14ac:dyDescent="0.2">
      <c r="A9" s="22">
        <v>6</v>
      </c>
      <c r="B9" s="27" t="s">
        <v>52</v>
      </c>
      <c r="C9" s="22" t="s">
        <v>51</v>
      </c>
      <c r="D9" s="72"/>
      <c r="E9" s="72"/>
      <c r="F9" s="56">
        <f>SUM(G9:R9)</f>
        <v>1994.9699099999998</v>
      </c>
      <c r="G9" s="56">
        <f>[1]Топливо!$R$24</f>
        <v>279.22607399999998</v>
      </c>
      <c r="H9" s="57">
        <f>[1]Топливо!$X$24</f>
        <v>251.22605599999997</v>
      </c>
      <c r="I9" s="57">
        <f>[1]Топливо!$AD$24</f>
        <v>221.40491299999999</v>
      </c>
      <c r="J9" s="57">
        <f>[1]Топливо!$AJ$24</f>
        <v>174.05999300000002</v>
      </c>
      <c r="K9" s="57">
        <f>[1]Топливо!$AP$24</f>
        <v>116.26393400000002</v>
      </c>
      <c r="L9" s="57">
        <f>[1]Топливо!$AV$24</f>
        <v>62.86112399999999</v>
      </c>
      <c r="M9" s="57">
        <f>[1]Топливо!$BB$24</f>
        <v>54.194378</v>
      </c>
      <c r="N9" s="57">
        <f>[1]Топливо!$BH$24</f>
        <v>62.738151000000009</v>
      </c>
      <c r="O9" s="57">
        <f>[1]Топливо!$BN$24</f>
        <v>105.755956</v>
      </c>
      <c r="P9" s="57">
        <f>[1]Топливо!$BT$24</f>
        <v>163.77274699999998</v>
      </c>
      <c r="Q9" s="57">
        <f>[1]Топливо!$BZ$24</f>
        <v>230.86951499999998</v>
      </c>
      <c r="R9" s="57">
        <f>[1]Топливо!$CF$24</f>
        <v>272.59706899999992</v>
      </c>
      <c r="S9" s="29"/>
    </row>
    <row r="10" spans="1:20" ht="15" x14ac:dyDescent="0.2">
      <c r="A10" s="22">
        <v>7</v>
      </c>
      <c r="B10" s="30" t="s">
        <v>53</v>
      </c>
      <c r="C10" s="22" t="s">
        <v>54</v>
      </c>
      <c r="D10" s="72"/>
      <c r="E10" s="72"/>
      <c r="F10" s="56"/>
      <c r="G10" s="56"/>
      <c r="H10" s="58"/>
      <c r="I10" s="58"/>
      <c r="J10" s="59"/>
      <c r="K10" s="58"/>
      <c r="L10" s="58"/>
      <c r="M10" s="58"/>
      <c r="N10" s="58"/>
      <c r="O10" s="58"/>
      <c r="P10" s="58"/>
      <c r="Q10" s="58"/>
      <c r="R10" s="58"/>
    </row>
    <row r="11" spans="1:20" ht="15" x14ac:dyDescent="0.2">
      <c r="A11" s="22" t="s">
        <v>55</v>
      </c>
      <c r="B11" s="30" t="s">
        <v>56</v>
      </c>
      <c r="C11" s="22" t="s">
        <v>54</v>
      </c>
      <c r="D11" s="72"/>
      <c r="E11" s="72"/>
      <c r="F11" s="56"/>
      <c r="G11" s="56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20" ht="15" x14ac:dyDescent="0.2">
      <c r="A12" s="22" t="s">
        <v>57</v>
      </c>
      <c r="B12" s="30" t="s">
        <v>58</v>
      </c>
      <c r="C12" s="22" t="s">
        <v>54</v>
      </c>
      <c r="D12" s="72"/>
      <c r="E12" s="72"/>
      <c r="F12" s="56"/>
      <c r="G12" s="56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20" ht="30" x14ac:dyDescent="0.2">
      <c r="A13" s="22" t="s">
        <v>59</v>
      </c>
      <c r="B13" s="31" t="s">
        <v>60</v>
      </c>
      <c r="C13" s="22" t="s">
        <v>54</v>
      </c>
      <c r="D13" s="72"/>
      <c r="E13" s="72"/>
      <c r="F13" s="56"/>
      <c r="G13" s="56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20" x14ac:dyDescent="0.2">
      <c r="A14" s="22"/>
      <c r="B14" s="27"/>
      <c r="C14" s="22"/>
      <c r="D14" s="72"/>
      <c r="E14" s="72"/>
      <c r="F14" s="56"/>
      <c r="G14" s="56"/>
      <c r="H14" s="59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20" x14ac:dyDescent="0.2">
      <c r="A15" s="22" t="s">
        <v>61</v>
      </c>
      <c r="B15" s="27" t="s">
        <v>62</v>
      </c>
      <c r="C15" s="22" t="s">
        <v>54</v>
      </c>
      <c r="D15" s="72"/>
      <c r="E15" s="72"/>
      <c r="F15" s="56">
        <f>SUM(G15:R15)</f>
        <v>2325.4670746051315</v>
      </c>
      <c r="G15" s="56">
        <f>[1]Топливо!$R$153/1000</f>
        <v>242.25728314170533</v>
      </c>
      <c r="H15" s="57">
        <f>[1]Топливо!$X$153/1000</f>
        <v>243.19505775551386</v>
      </c>
      <c r="I15" s="57">
        <f>[1]Топливо!$AD$153/1000</f>
        <v>223.0657053233495</v>
      </c>
      <c r="J15" s="57">
        <f>[1]Топливо!$AJ$153/1000</f>
        <v>215.65278306561098</v>
      </c>
      <c r="K15" s="57">
        <f>[1]Топливо!$AP$153/1000</f>
        <v>99.561247357639886</v>
      </c>
      <c r="L15" s="57">
        <f>[1]Топливо!$AV$153/1000</f>
        <v>118.53987536199058</v>
      </c>
      <c r="M15" s="57">
        <f>[1]Топливо!$BB$153/1000</f>
        <v>113.20648207537435</v>
      </c>
      <c r="N15" s="57">
        <f>[1]Топливо!$BH$153/1000</f>
        <v>106.93252686289084</v>
      </c>
      <c r="O15" s="57">
        <f>[1]Топливо!$BN$153/1000</f>
        <v>155.71522346536847</v>
      </c>
      <c r="P15" s="57">
        <f>[1]Топливо!$BT$153/1000</f>
        <v>236.91667233105983</v>
      </c>
      <c r="Q15" s="57">
        <f>[1]Топливо!$BZ$153/1000</f>
        <v>277.38978425358204</v>
      </c>
      <c r="R15" s="57">
        <f>[1]Топливо!$CF$153/1000</f>
        <v>293.03443361104587</v>
      </c>
      <c r="S15" s="29"/>
      <c r="T15" s="29"/>
    </row>
    <row r="16" spans="1:20" x14ac:dyDescent="0.2">
      <c r="A16" s="22"/>
      <c r="B16" s="27" t="s">
        <v>63</v>
      </c>
      <c r="C16" s="22" t="s">
        <v>64</v>
      </c>
      <c r="D16" s="72"/>
      <c r="E16" s="72"/>
      <c r="F16" s="56">
        <f>[1]Топливо!$L$26</f>
        <v>497.53408782460201</v>
      </c>
      <c r="G16" s="56">
        <f>[1]Топливо!$R$26</f>
        <v>534.1534739587712</v>
      </c>
      <c r="H16" s="57">
        <f>[1]Топливо!$X$26</f>
        <v>513.14474284167989</v>
      </c>
      <c r="I16" s="57">
        <f>[1]Топливо!$AD$26</f>
        <v>483.33659001596573</v>
      </c>
      <c r="J16" s="57">
        <f>[1]Топливо!$AJ$26</f>
        <v>495.9597539512107</v>
      </c>
      <c r="K16" s="57">
        <f>[1]Топливо!$AP$26</f>
        <v>454.59427809484879</v>
      </c>
      <c r="L16" s="57">
        <f>[1]Топливо!$AV$26</f>
        <v>553.37466299240941</v>
      </c>
      <c r="M16" s="57">
        <f>[1]Топливо!$BB$26</f>
        <v>528.17047864873257</v>
      </c>
      <c r="N16" s="57">
        <f>[1]Топливо!$BH$26</f>
        <v>501.48173113583471</v>
      </c>
      <c r="O16" s="57">
        <f>[1]Топливо!$BN$26</f>
        <v>543.65953596383542</v>
      </c>
      <c r="P16" s="57">
        <f>[1]Топливо!$BT$26</f>
        <v>503.90904234599185</v>
      </c>
      <c r="Q16" s="57">
        <f>[1]Топливо!$BZ$26</f>
        <v>466.00540724418465</v>
      </c>
      <c r="R16" s="57">
        <f>[1]Топливо!$CF$26</f>
        <v>454.82082591545077</v>
      </c>
      <c r="S16" s="29"/>
    </row>
    <row r="17" spans="1:19" x14ac:dyDescent="0.2">
      <c r="A17" s="22" t="s">
        <v>65</v>
      </c>
      <c r="B17" s="27" t="s">
        <v>66</v>
      </c>
      <c r="C17" s="22" t="s">
        <v>54</v>
      </c>
      <c r="D17" s="72"/>
      <c r="E17" s="72"/>
      <c r="F17" s="56">
        <f>SUM(G17:R17)</f>
        <v>2212.8552409537233</v>
      </c>
      <c r="G17" s="56">
        <f>[1]Топливо!$R$140/1000-G15</f>
        <v>263.14719667201655</v>
      </c>
      <c r="H17" s="57">
        <f>[1]Топливо!$X$140/1000-H15</f>
        <v>268.59035282005311</v>
      </c>
      <c r="I17" s="57">
        <f>[1]Топливо!$AD$140/1000-I15</f>
        <v>230.54143621925931</v>
      </c>
      <c r="J17" s="57">
        <f>[1]Топливо!$AJ$140/1000-J15</f>
        <v>192.28854599174824</v>
      </c>
      <c r="K17" s="57">
        <f>[1]Топливо!$AP$140/1000-K15</f>
        <v>137.08397895556982</v>
      </c>
      <c r="L17" s="57">
        <f>[1]Топливо!$AV$140/1000-L15</f>
        <v>90.697953011098875</v>
      </c>
      <c r="M17" s="57">
        <f>[1]Топливо!$BB$140/1000-M15</f>
        <v>70.324146829066379</v>
      </c>
      <c r="N17" s="57">
        <f>[1]Топливо!$BH$140/1000-N15</f>
        <v>79.168723474542631</v>
      </c>
      <c r="O17" s="57">
        <f>[1]Топливо!$BN$140/1000-O15</f>
        <v>126.39241813660141</v>
      </c>
      <c r="P17" s="57">
        <f>[1]Топливо!$BT$140/1000-P15</f>
        <v>193.20927693072605</v>
      </c>
      <c r="Q17" s="57">
        <f>[1]Топливо!$BZ$140/1000-Q15</f>
        <v>256.85598041020438</v>
      </c>
      <c r="R17" s="57">
        <f>[1]Топливо!$CF$140/1000-R15</f>
        <v>304.55523150283614</v>
      </c>
      <c r="S17" s="29"/>
    </row>
    <row r="18" spans="1:19" ht="15" customHeight="1" x14ac:dyDescent="0.2">
      <c r="A18" s="22"/>
      <c r="B18" s="27" t="s">
        <v>67</v>
      </c>
      <c r="C18" s="22" t="s">
        <v>68</v>
      </c>
      <c r="D18" s="72"/>
      <c r="E18" s="72"/>
      <c r="F18" s="60">
        <f>[1]Топливо!$L$29</f>
        <v>186.10588838433574</v>
      </c>
      <c r="G18" s="56">
        <f>[1]Топливо!$R$29</f>
        <v>184.28562979978051</v>
      </c>
      <c r="H18" s="57">
        <f>[1]Топливо!$X$29</f>
        <v>182.36456105592373</v>
      </c>
      <c r="I18" s="57">
        <f>[1]Топливо!$AD$29</f>
        <v>173.31106188991362</v>
      </c>
      <c r="J18" s="57">
        <f>[1]Топливо!$AJ$29</f>
        <v>182.24277846651825</v>
      </c>
      <c r="K18" s="57">
        <f>[1]Топливо!$AP$29</f>
        <v>192.56122777698459</v>
      </c>
      <c r="L18" s="57">
        <f>[1]Топливо!$AV$29</f>
        <v>234.75118645154083</v>
      </c>
      <c r="M18" s="57">
        <f>[1]Топливо!$BB$29</f>
        <v>207.71872432568037</v>
      </c>
      <c r="N18" s="57">
        <f>[1]Топливо!$BH$29</f>
        <v>201.85287826042213</v>
      </c>
      <c r="O18" s="57">
        <f>[1]Топливо!$BN$29</f>
        <v>192.75995202386159</v>
      </c>
      <c r="P18" s="57">
        <f>[1]Топливо!$BT$29</f>
        <v>191.11457309848052</v>
      </c>
      <c r="Q18" s="57">
        <f>[1]Топливо!$BZ$29</f>
        <v>180.58026391504899</v>
      </c>
      <c r="R18" s="57">
        <f>[1]Топливо!$CF$29</f>
        <v>181.5028935059002</v>
      </c>
      <c r="S18" s="29"/>
    </row>
    <row r="19" spans="1:19" ht="30.75" customHeight="1" x14ac:dyDescent="0.2">
      <c r="A19" s="22"/>
      <c r="B19" s="51" t="s">
        <v>125</v>
      </c>
      <c r="C19" s="22"/>
      <c r="D19" s="72"/>
      <c r="E19" s="72"/>
      <c r="F19" s="86" t="s">
        <v>141</v>
      </c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8"/>
      <c r="S19" s="29"/>
    </row>
    <row r="20" spans="1:19" x14ac:dyDescent="0.2">
      <c r="A20" s="22">
        <v>9</v>
      </c>
      <c r="B20" s="27" t="s">
        <v>69</v>
      </c>
      <c r="C20" s="22" t="s">
        <v>54</v>
      </c>
      <c r="D20" s="72"/>
      <c r="E20" s="72"/>
      <c r="F20" s="28"/>
      <c r="G20" s="28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9" ht="45" x14ac:dyDescent="0.2">
      <c r="A21" s="22">
        <v>10</v>
      </c>
      <c r="B21" s="30" t="s">
        <v>70</v>
      </c>
      <c r="C21" s="22"/>
      <c r="D21" s="72"/>
      <c r="E21" s="72"/>
      <c r="F21" s="33"/>
      <c r="G21" s="33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9" x14ac:dyDescent="0.2">
      <c r="A22" s="34" t="s">
        <v>71</v>
      </c>
      <c r="B22" s="26" t="s">
        <v>72</v>
      </c>
      <c r="C22" s="22" t="s">
        <v>73</v>
      </c>
      <c r="D22" s="72"/>
      <c r="E22" s="72"/>
      <c r="F22" s="33"/>
      <c r="G22" s="33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9" ht="28.5" x14ac:dyDescent="0.2">
      <c r="A23" s="34" t="s">
        <v>74</v>
      </c>
      <c r="B23" s="26" t="s">
        <v>75</v>
      </c>
      <c r="C23" s="22" t="s">
        <v>76</v>
      </c>
      <c r="D23" s="72"/>
      <c r="E23" s="72"/>
      <c r="F23" s="33"/>
      <c r="G23" s="33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9" ht="36.75" customHeight="1" x14ac:dyDescent="0.2">
      <c r="A24" s="34" t="s">
        <v>77</v>
      </c>
      <c r="B24" s="26" t="s">
        <v>78</v>
      </c>
      <c r="C24" s="22"/>
      <c r="D24" s="72"/>
      <c r="E24" s="72"/>
      <c r="F24" s="33"/>
      <c r="G24" s="33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9" x14ac:dyDescent="0.2">
      <c r="A25" s="34"/>
      <c r="B25" s="27"/>
      <c r="C25" s="22"/>
      <c r="D25" s="72"/>
      <c r="E25" s="72"/>
      <c r="F25" s="33"/>
      <c r="G25" s="33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9" ht="15" x14ac:dyDescent="0.2">
      <c r="A26" s="22">
        <v>11</v>
      </c>
      <c r="B26" s="30" t="s">
        <v>79</v>
      </c>
      <c r="C26" s="35" t="s">
        <v>54</v>
      </c>
      <c r="D26" s="72"/>
      <c r="E26" s="72"/>
      <c r="F26" s="33"/>
      <c r="G26" s="33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9" x14ac:dyDescent="0.2">
      <c r="A27" s="22" t="s">
        <v>80</v>
      </c>
      <c r="B27" s="26" t="s">
        <v>81</v>
      </c>
      <c r="C27" s="22" t="s">
        <v>54</v>
      </c>
      <c r="D27" s="72"/>
      <c r="E27" s="72"/>
      <c r="F27" s="33"/>
      <c r="G27" s="33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9" x14ac:dyDescent="0.2">
      <c r="A28" s="22" t="s">
        <v>82</v>
      </c>
      <c r="B28" s="26" t="s">
        <v>83</v>
      </c>
      <c r="C28" s="22" t="s">
        <v>54</v>
      </c>
      <c r="D28" s="72"/>
      <c r="E28" s="72"/>
      <c r="F28" s="28"/>
      <c r="G28" s="2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19" ht="28.5" x14ac:dyDescent="0.2">
      <c r="A29" s="22" t="s">
        <v>84</v>
      </c>
      <c r="B29" s="26" t="s">
        <v>85</v>
      </c>
      <c r="C29" s="22" t="s">
        <v>54</v>
      </c>
      <c r="D29" s="72"/>
      <c r="E29" s="72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9" x14ac:dyDescent="0.2">
      <c r="A30" s="22"/>
      <c r="B30" s="27"/>
      <c r="C30" s="22"/>
      <c r="D30" s="72"/>
      <c r="E30" s="72"/>
      <c r="F30" s="33"/>
      <c r="G30" s="33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19" ht="28.5" x14ac:dyDescent="0.2">
      <c r="A31" s="22">
        <v>12</v>
      </c>
      <c r="B31" s="26" t="s">
        <v>86</v>
      </c>
      <c r="C31" s="22" t="s">
        <v>54</v>
      </c>
      <c r="D31" s="72"/>
      <c r="E31" s="72"/>
      <c r="F31" s="33"/>
      <c r="G31" s="33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1:19" x14ac:dyDescent="0.2">
      <c r="A32" s="22" t="s">
        <v>87</v>
      </c>
      <c r="B32" s="26" t="s">
        <v>88</v>
      </c>
      <c r="C32" s="22" t="s">
        <v>54</v>
      </c>
      <c r="D32" s="72"/>
      <c r="E32" s="72"/>
      <c r="F32" s="33"/>
      <c r="G32" s="33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18" x14ac:dyDescent="0.2">
      <c r="A33" s="22"/>
      <c r="B33" s="26" t="s">
        <v>89</v>
      </c>
      <c r="C33" s="22" t="s">
        <v>54</v>
      </c>
      <c r="D33" s="72"/>
      <c r="E33" s="72"/>
      <c r="F33" s="33"/>
      <c r="G33" s="33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18" x14ac:dyDescent="0.2">
      <c r="A34" s="22"/>
      <c r="B34" s="27"/>
      <c r="C34" s="22"/>
      <c r="D34" s="72"/>
      <c r="E34" s="72"/>
      <c r="F34" s="22"/>
      <c r="G34" s="2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1:18" x14ac:dyDescent="0.2">
      <c r="A35" s="22" t="s">
        <v>90</v>
      </c>
      <c r="B35" s="26" t="s">
        <v>91</v>
      </c>
      <c r="C35" s="22" t="s">
        <v>54</v>
      </c>
      <c r="D35" s="72"/>
      <c r="E35" s="72"/>
      <c r="F35" s="33"/>
      <c r="G35" s="33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1:18" x14ac:dyDescent="0.2">
      <c r="A36" s="22" t="s">
        <v>92</v>
      </c>
      <c r="B36" s="26" t="s">
        <v>81</v>
      </c>
      <c r="C36" s="22" t="s">
        <v>54</v>
      </c>
      <c r="D36" s="72"/>
      <c r="E36" s="72"/>
      <c r="F36" s="22"/>
      <c r="G36" s="2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x14ac:dyDescent="0.2">
      <c r="A37" s="22" t="s">
        <v>93</v>
      </c>
      <c r="B37" s="26" t="s">
        <v>83</v>
      </c>
      <c r="C37" s="22" t="s">
        <v>54</v>
      </c>
      <c r="D37" s="72"/>
      <c r="E37" s="72"/>
      <c r="F37" s="33"/>
      <c r="G37" s="33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1:18" ht="28.5" x14ac:dyDescent="0.2">
      <c r="A38" s="22" t="s">
        <v>94</v>
      </c>
      <c r="B38" s="26" t="s">
        <v>85</v>
      </c>
      <c r="C38" s="22" t="s">
        <v>54</v>
      </c>
      <c r="D38" s="72"/>
      <c r="E38" s="72"/>
      <c r="F38" s="22"/>
      <c r="G38" s="2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1:18" x14ac:dyDescent="0.2">
      <c r="A39" s="22"/>
      <c r="B39" s="27"/>
      <c r="C39" s="22"/>
      <c r="D39" s="72"/>
      <c r="E39" s="72"/>
      <c r="F39" s="22"/>
      <c r="G39" s="2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1:18" ht="28.5" x14ac:dyDescent="0.2">
      <c r="A40" s="22" t="s">
        <v>95</v>
      </c>
      <c r="B40" s="26" t="s">
        <v>96</v>
      </c>
      <c r="C40" s="22" t="s">
        <v>54</v>
      </c>
      <c r="D40" s="72"/>
      <c r="E40" s="72"/>
      <c r="F40" s="22"/>
      <c r="G40" s="2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spans="1:18" x14ac:dyDescent="0.2">
      <c r="A41" s="22" t="s">
        <v>97</v>
      </c>
      <c r="B41" s="26" t="s">
        <v>81</v>
      </c>
      <c r="C41" s="22" t="s">
        <v>54</v>
      </c>
      <c r="D41" s="72"/>
      <c r="E41" s="72"/>
      <c r="F41" s="22"/>
      <c r="G41" s="2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</row>
    <row r="42" spans="1:18" x14ac:dyDescent="0.2">
      <c r="A42" s="22" t="s">
        <v>98</v>
      </c>
      <c r="B42" s="26" t="s">
        <v>83</v>
      </c>
      <c r="C42" s="22" t="s">
        <v>54</v>
      </c>
      <c r="D42" s="72"/>
      <c r="E42" s="72"/>
      <c r="F42" s="22"/>
      <c r="G42" s="2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</row>
    <row r="43" spans="1:18" ht="28.5" x14ac:dyDescent="0.2">
      <c r="A43" s="22" t="s">
        <v>99</v>
      </c>
      <c r="B43" s="26" t="s">
        <v>85</v>
      </c>
      <c r="C43" s="22" t="s">
        <v>54</v>
      </c>
      <c r="D43" s="72"/>
      <c r="E43" s="72"/>
      <c r="F43" s="22"/>
      <c r="G43" s="2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18" x14ac:dyDescent="0.2">
      <c r="A44" s="22"/>
      <c r="B44" s="27"/>
      <c r="C44" s="22"/>
      <c r="D44" s="72"/>
      <c r="E44" s="72"/>
      <c r="F44" s="22"/>
      <c r="G44" s="2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x14ac:dyDescent="0.2">
      <c r="A45" s="22" t="s">
        <v>100</v>
      </c>
      <c r="B45" s="26" t="s">
        <v>101</v>
      </c>
      <c r="C45" s="22" t="s">
        <v>54</v>
      </c>
      <c r="D45" s="72"/>
      <c r="E45" s="72"/>
      <c r="F45" s="22"/>
      <c r="G45" s="2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</row>
    <row r="46" spans="1:18" x14ac:dyDescent="0.2">
      <c r="A46" s="22"/>
      <c r="B46" s="27"/>
      <c r="C46" s="22"/>
      <c r="D46" s="72"/>
      <c r="E46" s="72"/>
      <c r="F46" s="22"/>
      <c r="G46" s="2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18" ht="28.5" x14ac:dyDescent="0.2">
      <c r="A47" s="22" t="s">
        <v>102</v>
      </c>
      <c r="B47" s="27" t="s">
        <v>103</v>
      </c>
      <c r="C47" s="22" t="s">
        <v>104</v>
      </c>
      <c r="D47" s="72"/>
      <c r="E47" s="72"/>
      <c r="F47" s="36"/>
      <c r="G47" s="36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1:18" x14ac:dyDescent="0.2">
      <c r="A48" s="22"/>
      <c r="B48" s="27"/>
      <c r="C48" s="22"/>
      <c r="D48" s="72"/>
      <c r="E48" s="72"/>
      <c r="F48" s="22"/>
      <c r="G48" s="2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  <row r="49" spans="1:19" ht="142.5" customHeight="1" x14ac:dyDescent="0.2">
      <c r="A49" s="22" t="s">
        <v>105</v>
      </c>
      <c r="B49" s="26" t="s">
        <v>106</v>
      </c>
      <c r="C49" s="22" t="s">
        <v>54</v>
      </c>
      <c r="D49" s="71"/>
      <c r="E49" s="71"/>
      <c r="F49" s="22"/>
      <c r="G49" s="2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</row>
    <row r="50" spans="1:19" x14ac:dyDescent="0.2">
      <c r="A50" s="37"/>
      <c r="B50" s="37"/>
      <c r="C50" s="37"/>
      <c r="D50" s="37"/>
      <c r="E50" s="37"/>
      <c r="F50" s="37"/>
      <c r="G50" s="37"/>
    </row>
    <row r="51" spans="1:19" ht="14.25" customHeight="1" x14ac:dyDescent="0.2">
      <c r="A51" s="73" t="s">
        <v>107</v>
      </c>
      <c r="B51" s="73"/>
      <c r="C51" s="37"/>
      <c r="D51" s="37"/>
      <c r="E51" s="37"/>
      <c r="F51" s="37"/>
      <c r="G51" s="37"/>
    </row>
    <row r="52" spans="1:19" x14ac:dyDescent="0.2">
      <c r="A52" s="37"/>
      <c r="B52" s="37"/>
      <c r="C52" s="37"/>
      <c r="D52" s="37"/>
      <c r="E52" s="37"/>
      <c r="F52" s="37"/>
      <c r="G52" s="37"/>
    </row>
    <row r="53" spans="1:19" x14ac:dyDescent="0.2">
      <c r="A53" s="37"/>
      <c r="B53" s="37"/>
      <c r="C53" s="37"/>
      <c r="D53" s="37"/>
      <c r="E53" s="37"/>
      <c r="F53" s="37"/>
      <c r="G53" s="37"/>
    </row>
    <row r="54" spans="1:19" x14ac:dyDescent="0.2">
      <c r="A54" s="37"/>
      <c r="B54" s="37"/>
      <c r="C54" s="37"/>
      <c r="D54" s="37"/>
      <c r="E54" s="37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1:19" x14ac:dyDescent="0.2">
      <c r="A55" s="37"/>
      <c r="B55" s="37"/>
      <c r="C55" s="37"/>
      <c r="D55" s="37"/>
      <c r="E55" s="37"/>
      <c r="F55" s="37"/>
      <c r="G55" s="37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9" x14ac:dyDescent="0.2">
      <c r="A56" s="37"/>
      <c r="B56" s="37"/>
      <c r="C56" s="37"/>
      <c r="D56" s="37"/>
      <c r="E56" s="37"/>
      <c r="F56" s="37"/>
      <c r="G56" s="37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9" x14ac:dyDescent="0.2">
      <c r="A57" s="37"/>
      <c r="B57" s="37"/>
      <c r="C57" s="37"/>
      <c r="D57" s="37"/>
      <c r="E57" s="37"/>
      <c r="F57" s="37"/>
      <c r="G57" s="37"/>
    </row>
    <row r="58" spans="1:19" x14ac:dyDescent="0.2">
      <c r="A58" s="37"/>
      <c r="B58" s="37"/>
      <c r="C58" s="37"/>
      <c r="D58" s="37"/>
      <c r="E58" s="37"/>
      <c r="F58" s="37"/>
      <c r="G58" s="37"/>
    </row>
    <row r="59" spans="1:19" x14ac:dyDescent="0.2">
      <c r="A59" s="37"/>
      <c r="B59" s="37"/>
      <c r="C59" s="37"/>
      <c r="D59" s="37"/>
      <c r="E59" s="37"/>
      <c r="F59" s="37"/>
      <c r="G59" s="37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9" x14ac:dyDescent="0.2">
      <c r="A60" s="37"/>
      <c r="B60" s="37"/>
      <c r="C60" s="37"/>
      <c r="D60" s="37"/>
      <c r="E60" s="37"/>
      <c r="F60" s="37"/>
      <c r="G60" s="37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9" x14ac:dyDescent="0.2">
      <c r="A61" s="37"/>
      <c r="B61" s="37"/>
      <c r="C61" s="37"/>
      <c r="D61" s="37"/>
      <c r="E61" s="37"/>
      <c r="F61" s="37"/>
      <c r="G61" s="37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</row>
    <row r="62" spans="1:19" x14ac:dyDescent="0.2">
      <c r="A62" s="37"/>
      <c r="B62" s="37"/>
      <c r="C62" s="37"/>
      <c r="D62" s="37"/>
      <c r="E62" s="37"/>
      <c r="F62" s="37"/>
      <c r="G62" s="37"/>
    </row>
    <row r="63" spans="1:19" x14ac:dyDescent="0.2">
      <c r="A63" s="37"/>
      <c r="B63" s="37"/>
      <c r="C63" s="37"/>
      <c r="D63" s="37"/>
      <c r="E63" s="37"/>
      <c r="F63" s="37"/>
      <c r="G63" s="37"/>
    </row>
    <row r="64" spans="1:19" x14ac:dyDescent="0.2">
      <c r="A64" s="37"/>
      <c r="B64" s="37"/>
      <c r="C64" s="37"/>
      <c r="D64" s="37"/>
      <c r="E64" s="37"/>
      <c r="F64" s="37"/>
      <c r="G64" s="37"/>
    </row>
    <row r="65" spans="1:18" x14ac:dyDescent="0.2">
      <c r="A65" s="37"/>
      <c r="B65" s="37"/>
      <c r="C65" s="37"/>
      <c r="D65" s="37"/>
      <c r="E65" s="37"/>
      <c r="F65" s="37"/>
      <c r="G65" s="37"/>
    </row>
    <row r="66" spans="1:18" x14ac:dyDescent="0.2">
      <c r="A66" s="37"/>
      <c r="B66" s="37"/>
      <c r="C66" s="37"/>
      <c r="D66" s="37"/>
      <c r="E66" s="37"/>
      <c r="F66" s="37"/>
      <c r="G66" s="37"/>
    </row>
    <row r="67" spans="1:18" x14ac:dyDescent="0.2">
      <c r="A67" s="37"/>
      <c r="B67" s="37"/>
      <c r="C67" s="37"/>
      <c r="D67" s="37"/>
      <c r="E67" s="37"/>
      <c r="F67" s="37"/>
      <c r="G67" s="37"/>
    </row>
    <row r="68" spans="1:18" x14ac:dyDescent="0.2">
      <c r="A68" s="37"/>
      <c r="B68" s="37"/>
      <c r="C68" s="37"/>
      <c r="D68" s="37"/>
      <c r="E68" s="37"/>
      <c r="F68" s="37"/>
      <c r="G68" s="37"/>
    </row>
    <row r="69" spans="1:18" x14ac:dyDescent="0.2">
      <c r="A69" s="37"/>
      <c r="B69" s="37"/>
      <c r="C69" s="37"/>
      <c r="D69" s="37"/>
      <c r="E69" s="37"/>
      <c r="F69" s="37"/>
      <c r="G69" s="37"/>
    </row>
    <row r="70" spans="1:18" x14ac:dyDescent="0.2">
      <c r="A70" s="37"/>
      <c r="B70" s="37"/>
      <c r="C70" s="37"/>
      <c r="D70" s="37"/>
      <c r="E70" s="37"/>
      <c r="F70" s="37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</row>
    <row r="71" spans="1:18" x14ac:dyDescent="0.2">
      <c r="A71" s="37"/>
      <c r="B71" s="37"/>
      <c r="C71" s="37"/>
      <c r="D71" s="37"/>
      <c r="E71" s="37"/>
      <c r="F71" s="37"/>
      <c r="G71" s="37"/>
    </row>
    <row r="72" spans="1:18" x14ac:dyDescent="0.2">
      <c r="A72" s="37"/>
      <c r="B72" s="37"/>
      <c r="C72" s="37"/>
      <c r="D72" s="37"/>
      <c r="E72" s="37"/>
      <c r="F72" s="37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</row>
    <row r="73" spans="1:18" x14ac:dyDescent="0.2">
      <c r="A73" s="37"/>
      <c r="B73" s="37"/>
      <c r="C73" s="37"/>
      <c r="D73" s="37"/>
      <c r="E73" s="37"/>
      <c r="F73" s="37"/>
      <c r="G73" s="37"/>
    </row>
    <row r="74" spans="1:18" x14ac:dyDescent="0.2">
      <c r="A74" s="37"/>
      <c r="B74" s="37"/>
      <c r="C74" s="37"/>
      <c r="D74" s="37"/>
      <c r="E74" s="37"/>
      <c r="F74" s="37"/>
      <c r="G74" s="37"/>
    </row>
    <row r="75" spans="1:18" x14ac:dyDescent="0.2">
      <c r="A75" s="37"/>
      <c r="B75" s="37"/>
      <c r="C75" s="37"/>
      <c r="D75" s="37"/>
      <c r="E75" s="37"/>
      <c r="F75" s="37"/>
      <c r="G75" s="37"/>
    </row>
    <row r="76" spans="1:18" x14ac:dyDescent="0.2">
      <c r="A76" s="37"/>
      <c r="B76" s="37"/>
      <c r="C76" s="37"/>
      <c r="D76" s="37"/>
      <c r="E76" s="37"/>
      <c r="F76" s="37"/>
      <c r="G76" s="37"/>
    </row>
    <row r="77" spans="1:18" x14ac:dyDescent="0.2">
      <c r="A77" s="37"/>
      <c r="B77" s="37"/>
      <c r="C77" s="37"/>
      <c r="D77" s="37"/>
      <c r="E77" s="37"/>
      <c r="F77" s="37"/>
      <c r="G77" s="37"/>
    </row>
    <row r="78" spans="1:18" x14ac:dyDescent="0.2">
      <c r="A78" s="37"/>
      <c r="B78" s="37"/>
      <c r="C78" s="37"/>
      <c r="D78" s="37"/>
      <c r="E78" s="37"/>
      <c r="F78" s="37"/>
      <c r="G78" s="37"/>
    </row>
    <row r="79" spans="1:18" x14ac:dyDescent="0.2">
      <c r="A79" s="37"/>
      <c r="B79" s="37"/>
      <c r="C79" s="37"/>
      <c r="D79" s="37"/>
      <c r="E79" s="37"/>
      <c r="F79" s="37"/>
      <c r="G79" s="37"/>
    </row>
    <row r="80" spans="1:18" x14ac:dyDescent="0.2">
      <c r="A80" s="37"/>
      <c r="B80" s="37"/>
      <c r="C80" s="37"/>
      <c r="D80" s="37"/>
      <c r="E80" s="37"/>
      <c r="F80" s="37"/>
      <c r="G80" s="37"/>
    </row>
    <row r="81" spans="1:7" x14ac:dyDescent="0.2">
      <c r="A81" s="37"/>
      <c r="B81" s="37"/>
      <c r="C81" s="37"/>
      <c r="D81" s="37"/>
      <c r="E81" s="37"/>
      <c r="F81" s="37"/>
      <c r="G81" s="37"/>
    </row>
    <row r="82" spans="1:7" x14ac:dyDescent="0.2">
      <c r="A82" s="37"/>
      <c r="B82" s="37"/>
      <c r="C82" s="37"/>
      <c r="D82" s="37"/>
      <c r="E82" s="37"/>
      <c r="F82" s="37"/>
      <c r="G82" s="37"/>
    </row>
    <row r="83" spans="1:7" x14ac:dyDescent="0.2">
      <c r="A83" s="37"/>
      <c r="B83" s="37"/>
      <c r="C83" s="37"/>
      <c r="D83" s="37"/>
      <c r="E83" s="37"/>
      <c r="F83" s="37"/>
      <c r="G83" s="37"/>
    </row>
    <row r="84" spans="1:7" x14ac:dyDescent="0.2">
      <c r="A84" s="37"/>
      <c r="B84" s="37"/>
      <c r="C84" s="37"/>
      <c r="D84" s="37"/>
      <c r="E84" s="37"/>
      <c r="F84" s="37"/>
      <c r="G84" s="37"/>
    </row>
    <row r="85" spans="1:7" x14ac:dyDescent="0.2">
      <c r="A85" s="37"/>
      <c r="B85" s="37"/>
      <c r="C85" s="37"/>
      <c r="D85" s="37"/>
      <c r="E85" s="37"/>
      <c r="F85" s="37"/>
      <c r="G85" s="37"/>
    </row>
    <row r="86" spans="1:7" x14ac:dyDescent="0.2">
      <c r="A86" s="37"/>
      <c r="B86" s="37"/>
      <c r="C86" s="37"/>
      <c r="D86" s="37"/>
      <c r="E86" s="37"/>
      <c r="F86" s="37"/>
      <c r="G86" s="37"/>
    </row>
    <row r="87" spans="1:7" x14ac:dyDescent="0.2">
      <c r="A87" s="37"/>
      <c r="B87" s="37"/>
      <c r="C87" s="37"/>
      <c r="D87" s="37"/>
      <c r="E87" s="37"/>
      <c r="F87" s="37"/>
      <c r="G87" s="37"/>
    </row>
    <row r="88" spans="1:7" x14ac:dyDescent="0.2">
      <c r="A88" s="37"/>
      <c r="B88" s="37"/>
      <c r="C88" s="37"/>
      <c r="D88" s="37"/>
      <c r="E88" s="37"/>
      <c r="F88" s="37"/>
      <c r="G88" s="37"/>
    </row>
    <row r="89" spans="1:7" x14ac:dyDescent="0.2">
      <c r="A89" s="37"/>
      <c r="B89" s="37"/>
      <c r="C89" s="37"/>
      <c r="D89" s="37"/>
      <c r="E89" s="37"/>
      <c r="F89" s="37"/>
      <c r="G89" s="37"/>
    </row>
    <row r="90" spans="1:7" x14ac:dyDescent="0.2">
      <c r="A90" s="37"/>
      <c r="B90" s="37"/>
      <c r="C90" s="37"/>
      <c r="D90" s="37"/>
      <c r="E90" s="37"/>
      <c r="F90" s="37"/>
      <c r="G90" s="37"/>
    </row>
    <row r="91" spans="1:7" x14ac:dyDescent="0.2">
      <c r="A91" s="37"/>
      <c r="B91" s="37"/>
      <c r="C91" s="37"/>
      <c r="D91" s="37"/>
      <c r="E91" s="37"/>
      <c r="F91" s="37"/>
      <c r="G91" s="37"/>
    </row>
    <row r="92" spans="1:7" x14ac:dyDescent="0.2">
      <c r="A92" s="37"/>
      <c r="B92" s="37"/>
      <c r="C92" s="37"/>
      <c r="D92" s="37"/>
      <c r="E92" s="37"/>
      <c r="F92" s="37"/>
      <c r="G92" s="37"/>
    </row>
    <row r="93" spans="1:7" x14ac:dyDescent="0.2">
      <c r="A93" s="37"/>
      <c r="B93" s="37"/>
      <c r="C93" s="37"/>
      <c r="D93" s="37"/>
      <c r="E93" s="37"/>
      <c r="F93" s="37"/>
      <c r="G93" s="37"/>
    </row>
    <row r="94" spans="1:7" x14ac:dyDescent="0.2">
      <c r="A94" s="37"/>
      <c r="B94" s="37"/>
      <c r="C94" s="37"/>
      <c r="D94" s="37"/>
      <c r="E94" s="37"/>
      <c r="F94" s="37"/>
      <c r="G94" s="37"/>
    </row>
    <row r="95" spans="1:7" x14ac:dyDescent="0.2">
      <c r="A95" s="37"/>
      <c r="B95" s="37"/>
      <c r="C95" s="37"/>
      <c r="D95" s="37"/>
      <c r="E95" s="37"/>
      <c r="F95" s="37"/>
      <c r="G95" s="37"/>
    </row>
    <row r="96" spans="1:7" x14ac:dyDescent="0.2">
      <c r="A96" s="37"/>
      <c r="B96" s="37"/>
      <c r="C96" s="37"/>
      <c r="D96" s="37"/>
      <c r="E96" s="37"/>
      <c r="F96" s="37"/>
      <c r="G96" s="37"/>
    </row>
    <row r="97" spans="1:7" x14ac:dyDescent="0.2">
      <c r="A97" s="37"/>
      <c r="B97" s="37"/>
      <c r="C97" s="37"/>
      <c r="D97" s="37"/>
      <c r="E97" s="37"/>
      <c r="F97" s="37"/>
      <c r="G97" s="37"/>
    </row>
    <row r="98" spans="1:7" x14ac:dyDescent="0.2">
      <c r="A98" s="37"/>
      <c r="B98" s="37"/>
      <c r="C98" s="37"/>
      <c r="D98" s="37"/>
      <c r="E98" s="37"/>
      <c r="F98" s="37"/>
      <c r="G98" s="37"/>
    </row>
    <row r="99" spans="1:7" x14ac:dyDescent="0.2">
      <c r="A99" s="37"/>
      <c r="B99" s="37"/>
      <c r="C99" s="37"/>
      <c r="D99" s="37"/>
      <c r="E99" s="37"/>
      <c r="F99" s="37"/>
      <c r="G99" s="37"/>
    </row>
    <row r="100" spans="1:7" x14ac:dyDescent="0.2">
      <c r="A100" s="37"/>
      <c r="B100" s="37"/>
      <c r="C100" s="37"/>
      <c r="D100" s="37"/>
      <c r="E100" s="37"/>
      <c r="F100" s="37"/>
      <c r="G100" s="37"/>
    </row>
    <row r="101" spans="1:7" x14ac:dyDescent="0.2">
      <c r="A101" s="37"/>
      <c r="B101" s="37"/>
      <c r="C101" s="37"/>
      <c r="D101" s="37"/>
      <c r="E101" s="37"/>
      <c r="F101" s="37"/>
      <c r="G101" s="37"/>
    </row>
    <row r="102" spans="1:7" x14ac:dyDescent="0.2">
      <c r="A102" s="37"/>
      <c r="B102" s="37"/>
      <c r="C102" s="37"/>
      <c r="D102" s="37"/>
      <c r="E102" s="37"/>
      <c r="F102" s="37"/>
      <c r="G102" s="37"/>
    </row>
    <row r="103" spans="1:7" x14ac:dyDescent="0.2">
      <c r="A103" s="37"/>
      <c r="B103" s="37"/>
      <c r="C103" s="37"/>
      <c r="D103" s="37"/>
      <c r="E103" s="37"/>
      <c r="F103" s="37"/>
      <c r="G103" s="37"/>
    </row>
    <row r="104" spans="1:7" x14ac:dyDescent="0.2">
      <c r="A104" s="37"/>
      <c r="B104" s="37"/>
      <c r="C104" s="37"/>
      <c r="D104" s="37"/>
      <c r="E104" s="37"/>
      <c r="F104" s="37"/>
      <c r="G104" s="37"/>
    </row>
    <row r="105" spans="1:7" x14ac:dyDescent="0.2">
      <c r="A105" s="37"/>
      <c r="B105" s="37"/>
      <c r="C105" s="37"/>
      <c r="D105" s="37"/>
      <c r="E105" s="37"/>
      <c r="F105" s="37"/>
      <c r="G105" s="37"/>
    </row>
    <row r="106" spans="1:7" x14ac:dyDescent="0.2">
      <c r="A106" s="37"/>
      <c r="B106" s="37"/>
      <c r="C106" s="37"/>
      <c r="D106" s="37"/>
      <c r="E106" s="37"/>
      <c r="F106" s="37"/>
      <c r="G106" s="37"/>
    </row>
    <row r="107" spans="1:7" x14ac:dyDescent="0.2">
      <c r="A107" s="37"/>
      <c r="B107" s="37"/>
      <c r="C107" s="37"/>
      <c r="D107" s="37"/>
      <c r="E107" s="37"/>
      <c r="F107" s="37"/>
      <c r="G107" s="37"/>
    </row>
    <row r="108" spans="1:7" x14ac:dyDescent="0.2">
      <c r="G108" s="37"/>
    </row>
  </sheetData>
  <mergeCells count="11">
    <mergeCell ref="D4:D49"/>
    <mergeCell ref="E4:E49"/>
    <mergeCell ref="A51:B51"/>
    <mergeCell ref="F2:R2"/>
    <mergeCell ref="F19:R19"/>
    <mergeCell ref="A1:G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50"/>
  <sheetViews>
    <sheetView zoomScale="80" zoomScaleNormal="80" workbookViewId="0">
      <pane xSplit="3" ySplit="7" topLeftCell="F8" activePane="bottomRight" state="frozen"/>
      <selection pane="topRight" activeCell="D1" sqref="D1"/>
      <selection pane="bottomLeft" activeCell="A5" sqref="A5"/>
      <selection pane="bottomRight" activeCell="Q10" sqref="Q10:Q11"/>
    </sheetView>
  </sheetViews>
  <sheetFormatPr defaultColWidth="9.140625" defaultRowHeight="15" x14ac:dyDescent="0.2"/>
  <cols>
    <col min="1" max="1" width="7.140625" style="1" customWidth="1"/>
    <col min="2" max="2" width="36.140625" style="1" customWidth="1"/>
    <col min="3" max="3" width="32.140625" style="1" customWidth="1"/>
    <col min="4" max="4" width="23.5703125" style="1" customWidth="1"/>
    <col min="5" max="18" width="10.42578125" style="1" customWidth="1"/>
    <col min="19" max="19" width="12.42578125" style="1" customWidth="1"/>
    <col min="20" max="22" width="10.42578125" style="1" customWidth="1"/>
    <col min="23" max="23" width="12.5703125" style="1" customWidth="1"/>
    <col min="24" max="27" width="10.42578125" style="1" customWidth="1"/>
    <col min="28" max="28" width="11.7109375" style="1" customWidth="1"/>
    <col min="29" max="29" width="10.42578125" style="1" customWidth="1"/>
    <col min="30" max="16384" width="9.140625" style="1"/>
  </cols>
  <sheetData>
    <row r="3" spans="1:29" ht="15" customHeight="1" x14ac:dyDescent="0.2">
      <c r="A3" s="77" t="s">
        <v>127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1:29" ht="15" customHeight="1" x14ac:dyDescent="0.2">
      <c r="A4" s="77" t="s">
        <v>140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29" ht="21.75" customHeight="1" x14ac:dyDescent="0.2"/>
    <row r="6" spans="1:29" ht="45" customHeight="1" x14ac:dyDescent="0.2">
      <c r="A6" s="81" t="s">
        <v>0</v>
      </c>
      <c r="B6" s="82" t="s">
        <v>1</v>
      </c>
      <c r="C6" s="82" t="s">
        <v>2</v>
      </c>
      <c r="D6" s="81" t="s">
        <v>37</v>
      </c>
      <c r="E6" s="78" t="s">
        <v>36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  <c r="Q6" s="78" t="s">
        <v>34</v>
      </c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80"/>
    </row>
    <row r="7" spans="1:29" ht="44.25" customHeight="1" x14ac:dyDescent="0.2">
      <c r="A7" s="82"/>
      <c r="B7" s="82"/>
      <c r="C7" s="82"/>
      <c r="D7" s="81"/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23" t="s">
        <v>108</v>
      </c>
      <c r="R7" s="10" t="s">
        <v>7</v>
      </c>
      <c r="S7" s="10" t="s">
        <v>8</v>
      </c>
      <c r="T7" s="10" t="s">
        <v>9</v>
      </c>
      <c r="U7" s="10" t="s">
        <v>10</v>
      </c>
      <c r="V7" s="10" t="s">
        <v>11</v>
      </c>
      <c r="W7" s="10" t="s">
        <v>12</v>
      </c>
      <c r="X7" s="10" t="s">
        <v>13</v>
      </c>
      <c r="Y7" s="10" t="s">
        <v>14</v>
      </c>
      <c r="Z7" s="10" t="s">
        <v>15</v>
      </c>
      <c r="AA7" s="10" t="s">
        <v>16</v>
      </c>
      <c r="AB7" s="10" t="s">
        <v>17</v>
      </c>
      <c r="AC7" s="10" t="s">
        <v>18</v>
      </c>
    </row>
    <row r="8" spans="1:29" x14ac:dyDescent="0.2">
      <c r="A8" s="4"/>
      <c r="B8" s="4" t="s">
        <v>4</v>
      </c>
      <c r="C8" s="2"/>
      <c r="D8" s="81" t="s">
        <v>22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23"/>
      <c r="R8" s="6"/>
      <c r="S8" s="6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2">
      <c r="A9" s="13">
        <v>1</v>
      </c>
      <c r="B9" s="4" t="s">
        <v>5</v>
      </c>
      <c r="C9" s="24" t="s">
        <v>38</v>
      </c>
      <c r="D9" s="81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</row>
    <row r="10" spans="1:29" x14ac:dyDescent="0.2">
      <c r="A10" s="62"/>
      <c r="B10" s="4" t="s">
        <v>142</v>
      </c>
      <c r="C10" s="24" t="s">
        <v>38</v>
      </c>
      <c r="D10" s="81"/>
      <c r="E10" s="57">
        <v>1440.76</v>
      </c>
      <c r="F10" s="57">
        <f>E10</f>
        <v>1440.76</v>
      </c>
      <c r="G10" s="57">
        <f t="shared" ref="G10:J11" si="0">F10</f>
        <v>1440.76</v>
      </c>
      <c r="H10" s="57">
        <f t="shared" si="0"/>
        <v>1440.76</v>
      </c>
      <c r="I10" s="57">
        <f t="shared" si="0"/>
        <v>1440.76</v>
      </c>
      <c r="J10" s="57">
        <f t="shared" si="0"/>
        <v>1440.76</v>
      </c>
      <c r="K10" s="57">
        <v>1463.62</v>
      </c>
      <c r="L10" s="57">
        <f>K10</f>
        <v>1463.62</v>
      </c>
      <c r="M10" s="57">
        <f t="shared" ref="M10:P11" si="1">L10</f>
        <v>1463.62</v>
      </c>
      <c r="N10" s="57">
        <f t="shared" si="1"/>
        <v>1463.62</v>
      </c>
      <c r="O10" s="57">
        <f t="shared" si="1"/>
        <v>1463.62</v>
      </c>
      <c r="P10" s="57">
        <f t="shared" si="1"/>
        <v>1463.62</v>
      </c>
      <c r="Q10" s="92">
        <v>3335.6071684274125</v>
      </c>
      <c r="R10" s="92">
        <v>3017.9650423973658</v>
      </c>
      <c r="S10" s="92">
        <v>3336.9802057897882</v>
      </c>
      <c r="T10" s="92">
        <v>3224.1715804977789</v>
      </c>
      <c r="U10" s="92">
        <v>3342.1887257981484</v>
      </c>
      <c r="V10" s="92">
        <v>3240.3362625821919</v>
      </c>
      <c r="W10" s="92">
        <v>3969.8392389791761</v>
      </c>
      <c r="X10" s="92">
        <v>3902.8713509360955</v>
      </c>
      <c r="Y10" s="92">
        <v>3664.7389386726441</v>
      </c>
      <c r="Z10" s="92">
        <v>3845.4012611784165</v>
      </c>
      <c r="AA10" s="92">
        <v>3457.7271074347659</v>
      </c>
      <c r="AB10" s="92">
        <v>3164.2858146601616</v>
      </c>
      <c r="AC10" s="92">
        <v>3089.2279028670291</v>
      </c>
    </row>
    <row r="11" spans="1:29" x14ac:dyDescent="0.2">
      <c r="A11" s="62"/>
      <c r="B11" s="4" t="s">
        <v>143</v>
      </c>
      <c r="C11" s="24" t="s">
        <v>38</v>
      </c>
      <c r="D11" s="81"/>
      <c r="E11" s="57">
        <v>1442.4</v>
      </c>
      <c r="F11" s="57">
        <f>E11</f>
        <v>1442.4</v>
      </c>
      <c r="G11" s="57">
        <f t="shared" si="0"/>
        <v>1442.4</v>
      </c>
      <c r="H11" s="57">
        <f t="shared" si="0"/>
        <v>1442.4</v>
      </c>
      <c r="I11" s="57">
        <f t="shared" si="0"/>
        <v>1442.4</v>
      </c>
      <c r="J11" s="57">
        <f t="shared" si="0"/>
        <v>1442.4</v>
      </c>
      <c r="K11" s="57">
        <f>K10</f>
        <v>1463.62</v>
      </c>
      <c r="L11" s="57">
        <f>K11</f>
        <v>1463.62</v>
      </c>
      <c r="M11" s="57">
        <f t="shared" si="1"/>
        <v>1463.62</v>
      </c>
      <c r="N11" s="57">
        <f t="shared" si="1"/>
        <v>1463.62</v>
      </c>
      <c r="O11" s="57">
        <f t="shared" si="1"/>
        <v>1463.62</v>
      </c>
      <c r="P11" s="57">
        <f>O11</f>
        <v>1463.62</v>
      </c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</row>
    <row r="12" spans="1:29" x14ac:dyDescent="0.2">
      <c r="A12" s="13">
        <v>2</v>
      </c>
      <c r="B12" s="4" t="s">
        <v>6</v>
      </c>
      <c r="C12" s="24" t="s">
        <v>38</v>
      </c>
      <c r="D12" s="81"/>
      <c r="E12" s="89" t="s">
        <v>144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39">
        <v>3115.9175855126164</v>
      </c>
      <c r="R12" s="55">
        <v>2819.117796633052</v>
      </c>
      <c r="S12" s="55">
        <v>3117.2628091493348</v>
      </c>
      <c r="T12" s="55">
        <v>3011.8341873811014</v>
      </c>
      <c r="U12" s="55">
        <v>3122.1305848580823</v>
      </c>
      <c r="V12" s="55">
        <v>3026.9413668992447</v>
      </c>
      <c r="W12" s="55">
        <v>3708.7198495132484</v>
      </c>
      <c r="X12" s="55">
        <v>3646.0061130243885</v>
      </c>
      <c r="Y12" s="55">
        <v>3423.4524567034055</v>
      </c>
      <c r="Z12" s="55">
        <v>3592.295748764875</v>
      </c>
      <c r="AA12" s="55">
        <v>3229.9834555465104</v>
      </c>
      <c r="AB12" s="55">
        <v>2955.7392566917397</v>
      </c>
      <c r="AC12" s="55">
        <v>2885.591675576663</v>
      </c>
    </row>
    <row r="13" spans="1:29" s="9" customFormat="1" ht="14.25" x14ac:dyDescent="0.2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s="9" customFormat="1" ht="11.25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s="9" customFormat="1" ht="18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">
      <c r="A17" s="2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2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2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20"/>
    </row>
    <row r="22" spans="1:19" x14ac:dyDescent="0.2">
      <c r="A22" s="20"/>
    </row>
    <row r="23" spans="1:19" x14ac:dyDescent="0.2">
      <c r="A23" s="20"/>
    </row>
    <row r="24" spans="1:19" x14ac:dyDescent="0.2">
      <c r="A24" s="21"/>
    </row>
    <row r="25" spans="1:19" x14ac:dyDescent="0.2">
      <c r="A25" s="20"/>
    </row>
    <row r="29" spans="1:19" x14ac:dyDescent="0.2">
      <c r="E29" s="9"/>
    </row>
    <row r="30" spans="1:19" x14ac:dyDescent="0.2">
      <c r="A30" s="3"/>
    </row>
    <row r="31" spans="1:19" x14ac:dyDescent="0.2">
      <c r="A31" s="3"/>
    </row>
    <row r="32" spans="1:19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</sheetData>
  <customSheetViews>
    <customSheetView guid="{D0488D65-A5DB-49B4-AA08-46AE815345DA}">
      <selection activeCell="A26" sqref="A26:I26"/>
      <pageMargins left="0.7" right="0.7" top="0.75" bottom="0.75" header="0.3" footer="0.3"/>
      <pageSetup paperSize="9" orientation="portrait" horizontalDpi="180" verticalDpi="180" r:id="rId1"/>
    </customSheetView>
    <customSheetView guid="{BCA80338-E5C7-418F-B58E-9ADEE41B3E40}">
      <selection activeCell="A5" sqref="A5:I25"/>
      <pageMargins left="0.7" right="0.7" top="0.75" bottom="0.75" header="0.3" footer="0.3"/>
      <pageSetup paperSize="9" orientation="portrait" horizontalDpi="180" verticalDpi="180" r:id="rId2"/>
    </customSheetView>
  </customSheetViews>
  <mergeCells count="23">
    <mergeCell ref="AA10:AA11"/>
    <mergeCell ref="AB10:AB11"/>
    <mergeCell ref="AC10:AC11"/>
    <mergeCell ref="V10:V11"/>
    <mergeCell ref="W10:W11"/>
    <mergeCell ref="X10:X11"/>
    <mergeCell ref="Y10:Y11"/>
    <mergeCell ref="Z10:Z11"/>
    <mergeCell ref="D8:D12"/>
    <mergeCell ref="D6:D7"/>
    <mergeCell ref="A3:AC3"/>
    <mergeCell ref="E6:P6"/>
    <mergeCell ref="A6:A7"/>
    <mergeCell ref="B6:B7"/>
    <mergeCell ref="C6:C7"/>
    <mergeCell ref="Q6:AC6"/>
    <mergeCell ref="A4:AC4"/>
    <mergeCell ref="E12:P12"/>
    <mergeCell ref="Q10:Q11"/>
    <mergeCell ref="R10:R11"/>
    <mergeCell ref="S10:S11"/>
    <mergeCell ref="T10:T11"/>
    <mergeCell ref="U10:U11"/>
  </mergeCells>
  <pageMargins left="0.70866141732283472" right="0.70866141732283472" top="0.74803149606299213" bottom="0.74803149606299213" header="0.31496062992125984" footer="0.31496062992125984"/>
  <pageSetup paperSize="9" scale="39" orientation="landscape" horizontalDpi="180" verticalDpi="18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P35" sqref="P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31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28" x14ac:dyDescent="0.2">
      <c r="A2" s="1">
        <v>3</v>
      </c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70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72"/>
      <c r="E6" s="5">
        <f>[2]Лист1!$D$185</f>
        <v>1711.1077734860387</v>
      </c>
      <c r="F6" s="5">
        <f>[2]Лист1!$E$185</f>
        <v>1711.1077734860387</v>
      </c>
      <c r="G6" s="5">
        <f>[2]Лист1!$F$185</f>
        <v>1711.1077734860387</v>
      </c>
      <c r="H6" s="5">
        <f>[2]Лист1!$G$185</f>
        <v>1711.1077734860387</v>
      </c>
      <c r="I6" s="5">
        <f>[2]Лист1!$H$185</f>
        <v>1711.1077734860387</v>
      </c>
      <c r="J6" s="5">
        <f>[2]Лист1!$I$185</f>
        <v>1711.1077734860387</v>
      </c>
      <c r="K6" s="5">
        <f>[2]Лист1!$J$185</f>
        <v>1711.1077734860387</v>
      </c>
      <c r="L6" s="5">
        <f>[2]Лист1!$K$185</f>
        <v>1711.1077734860387</v>
      </c>
      <c r="M6" s="5">
        <f>[2]Лист1!$L$185</f>
        <v>1711.1077734860387</v>
      </c>
      <c r="N6" s="5">
        <f>[2]Лист1!$M$185</f>
        <v>1711.1077734860387</v>
      </c>
      <c r="O6" s="5">
        <f>[2]Лист1!$N$185</f>
        <v>1711.1077734860387</v>
      </c>
      <c r="P6" s="5">
        <f>[2]Лист1!$O$185</f>
        <v>1711.1077734860387</v>
      </c>
      <c r="Q6" s="17">
        <f>[3]Топливо!$R$213</f>
        <v>2074.2715554713659</v>
      </c>
      <c r="R6" s="17">
        <f>[3]Топливо!$X$213</f>
        <v>2074.6111463980342</v>
      </c>
      <c r="S6" s="17">
        <f>[3]Топливо!$AD$213</f>
        <v>2074.8345028525141</v>
      </c>
      <c r="T6" s="17">
        <f>[3]Топливо!$AJ$213</f>
        <v>2075.8002688675074</v>
      </c>
      <c r="U6" s="17">
        <f>[3]Топливо!$AP$213</f>
        <v>2077.8578912824169</v>
      </c>
      <c r="V6" s="17">
        <f>[3]Топливо!$AV$213</f>
        <v>2144.1365385221861</v>
      </c>
      <c r="W6" s="17">
        <f>[3]Топливо!$BB$213</f>
        <v>2142.7985202632121</v>
      </c>
      <c r="X6" s="17">
        <f>[3]Топливо!$BH$213</f>
        <v>2143.8228106131587</v>
      </c>
      <c r="Y6" s="17">
        <f>[3]Топливо!$BN$213</f>
        <v>2142.4592355040509</v>
      </c>
      <c r="Z6" s="17">
        <f>[3]Топливо!$BT$213</f>
        <v>2140.3468630543102</v>
      </c>
      <c r="AA6" s="17">
        <f>[3]Топливо!$BZ$213</f>
        <v>2139.150041639351</v>
      </c>
      <c r="AB6" s="17">
        <f>[3]Топливо!$CF$213</f>
        <v>2138.2255059979534</v>
      </c>
    </row>
    <row r="7" spans="1:28" x14ac:dyDescent="0.2">
      <c r="A7" s="18">
        <v>2</v>
      </c>
      <c r="B7" s="4" t="s">
        <v>6</v>
      </c>
      <c r="C7" s="18" t="s">
        <v>19</v>
      </c>
      <c r="D7" s="71"/>
      <c r="E7" s="5">
        <f>E6*0.93357</f>
        <v>1597.4388840933611</v>
      </c>
      <c r="F7" s="5">
        <f t="shared" ref="F7:P7" si="0">F6*0.93357</f>
        <v>1597.4388840933611</v>
      </c>
      <c r="G7" s="5">
        <f t="shared" si="0"/>
        <v>1597.4388840933611</v>
      </c>
      <c r="H7" s="5">
        <f t="shared" si="0"/>
        <v>1597.4388840933611</v>
      </c>
      <c r="I7" s="5">
        <f t="shared" si="0"/>
        <v>1597.4388840933611</v>
      </c>
      <c r="J7" s="5">
        <f t="shared" si="0"/>
        <v>1597.4388840933611</v>
      </c>
      <c r="K7" s="5">
        <f t="shared" si="0"/>
        <v>1597.4388840933611</v>
      </c>
      <c r="L7" s="5">
        <f t="shared" si="0"/>
        <v>1597.4388840933611</v>
      </c>
      <c r="M7" s="5">
        <f t="shared" si="0"/>
        <v>1597.4388840933611</v>
      </c>
      <c r="N7" s="5">
        <f t="shared" si="0"/>
        <v>1597.4388840933611</v>
      </c>
      <c r="O7" s="5">
        <f t="shared" si="0"/>
        <v>1597.4388840933611</v>
      </c>
      <c r="P7" s="5">
        <f t="shared" si="0"/>
        <v>1597.4388840933611</v>
      </c>
      <c r="Q7" s="17">
        <f>[3]Топливо!$R$182</f>
        <v>1935.6298363331318</v>
      </c>
      <c r="R7" s="17">
        <f>[3]Топливо!$X$182</f>
        <v>1935.6791467177125</v>
      </c>
      <c r="S7" s="17">
        <f>[3]Топливо!$AD$182</f>
        <v>1935.6298363331318</v>
      </c>
      <c r="T7" s="17">
        <f>[3]Топливо!$AJ$182</f>
        <v>1935.5312155639701</v>
      </c>
      <c r="U7" s="17">
        <f>[3]Топливо!$AP$182</f>
        <v>1935.9256986406165</v>
      </c>
      <c r="V7" s="17">
        <f>[3]Топливо!$AV$182</f>
        <v>1936.4188024864238</v>
      </c>
      <c r="W7" s="17">
        <f>[3]Топливо!$BB$182</f>
        <v>1995.3293272204419</v>
      </c>
      <c r="X7" s="17">
        <f>[3]Топливо!$BH$182</f>
        <v>1996.4477853635028</v>
      </c>
      <c r="Y7" s="17">
        <f>[3]Топливо!$BN$182</f>
        <v>1995.4818442399505</v>
      </c>
      <c r="Z7" s="17">
        <f>[3]Топливо!$BT$182</f>
        <v>1995.6852002659614</v>
      </c>
      <c r="AA7" s="17">
        <f>[3]Топливо!$BZ$182</f>
        <v>1995.8377172854694</v>
      </c>
      <c r="AB7" s="17">
        <f>[3]Топливо!$CF$182</f>
        <v>1995.736039272464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70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72"/>
      <c r="E6" s="5">
        <f>[2]Лист1!$D$192</f>
        <v>1373.2124495870819</v>
      </c>
      <c r="F6" s="5">
        <f>[2]Лист1!$E$192</f>
        <v>1373.2124495870819</v>
      </c>
      <c r="G6" s="5">
        <f>[2]Лист1!$F$192</f>
        <v>1373.2124495870819</v>
      </c>
      <c r="H6" s="5">
        <f>[2]Лист1!$G$192</f>
        <v>1373.2124495870819</v>
      </c>
      <c r="I6" s="5">
        <f>[2]Лист1!$H$192</f>
        <v>1373.2124495870819</v>
      </c>
      <c r="J6" s="5">
        <f>[2]Лист1!$I$192</f>
        <v>1373.2124495870819</v>
      </c>
      <c r="K6" s="5">
        <f>[2]Лист1!$J$192</f>
        <v>1373.2124495870819</v>
      </c>
      <c r="L6" s="5">
        <f>[2]Лист1!$K$192</f>
        <v>1373.2124495870819</v>
      </c>
      <c r="M6" s="5">
        <f>[2]Лист1!$L$192</f>
        <v>1373.2124495870819</v>
      </c>
      <c r="N6" s="5">
        <f>[2]Лист1!$M$192</f>
        <v>1373.2124495870819</v>
      </c>
      <c r="O6" s="5">
        <f>[2]Лист1!$N$192</f>
        <v>1373.2124495870819</v>
      </c>
      <c r="P6" s="5">
        <f>[2]Лист1!$O$192</f>
        <v>1373.2124495870819</v>
      </c>
      <c r="Q6" s="5">
        <f>[4]Топливо!$R$213</f>
        <v>1852.7567992600495</v>
      </c>
      <c r="R6" s="5">
        <f>[4]Топливо!$X$213</f>
        <v>1859.8360282934286</v>
      </c>
      <c r="S6" s="5">
        <f>[4]Топливо!$AD$213</f>
        <v>1861.8481400901198</v>
      </c>
      <c r="T6" s="5">
        <f>[4]Топливо!$AJ$213</f>
        <v>1870.4652057256549</v>
      </c>
      <c r="U6" s="5">
        <f>[4]Топливо!$AP$213</f>
        <v>1907.6233480766496</v>
      </c>
      <c r="V6" s="5">
        <f>[4]Топливо!$AV$213</f>
        <v>2022.0430959172047</v>
      </c>
      <c r="W6" s="5">
        <f>[4]Топливо!$BB$213</f>
        <v>1943.5084181476498</v>
      </c>
      <c r="X6" s="5">
        <f>[4]Топливо!$BH$213</f>
        <v>1948.2415229819853</v>
      </c>
      <c r="Y6" s="5">
        <f>[4]Топливо!$BN$213</f>
        <v>1941.3168748105777</v>
      </c>
      <c r="Z6" s="5">
        <f>[4]Топливо!$BT$213</f>
        <v>1929.2341885908268</v>
      </c>
      <c r="AA6" s="5">
        <f>[4]Топливо!$BZ$213</f>
        <v>1886.752764699703</v>
      </c>
      <c r="AB6" s="5">
        <f>[4]Топливо!$CF$213</f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71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f>[4]Топливо!$R$181</f>
        <v>1730.4588404299529</v>
      </c>
      <c r="R7" s="5">
        <f>[4]Топливо!$X$181</f>
        <v>1737.0749423303071</v>
      </c>
      <c r="S7" s="5">
        <f>[4]Топливо!$AD$181</f>
        <v>1738.9554206449718</v>
      </c>
      <c r="T7" s="5">
        <f>[4]Топливо!$AJ$181</f>
        <v>1747.0087530146307</v>
      </c>
      <c r="U7" s="5">
        <f>[4]Топливо!$AP$181</f>
        <v>1781.7359888566818</v>
      </c>
      <c r="V7" s="5">
        <f>[4]Топливо!$AV$181</f>
        <v>1888.6703326329016</v>
      </c>
      <c r="W7" s="5">
        <f>[4]Топливо!$BB$181</f>
        <v>1815.273437521168</v>
      </c>
      <c r="X7" s="5">
        <f>[4]Топливо!$BH$181</f>
        <v>1819.6968999831638</v>
      </c>
      <c r="Y7" s="5">
        <f>[4]Топливо!$BN$181</f>
        <v>1813.2252661781099</v>
      </c>
      <c r="Z7" s="5">
        <f>[4]Топливо!$BT$181</f>
        <v>1801.9330360661932</v>
      </c>
      <c r="AA7" s="5">
        <f>[4]Топливо!$BZ$181</f>
        <v>1762.230770747386</v>
      </c>
      <c r="AB7" s="5">
        <f>[4]Топливо!$CF$181</f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70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72"/>
      <c r="E6" s="5">
        <f>[2]Лист1!$D$192</f>
        <v>1373.2124495870819</v>
      </c>
      <c r="F6" s="5">
        <f>[2]Лист1!$E$192</f>
        <v>1373.2124495870819</v>
      </c>
      <c r="G6" s="5">
        <f>[2]Лист1!$F$192</f>
        <v>1373.2124495870819</v>
      </c>
      <c r="H6" s="5">
        <f>[2]Лист1!$G$192</f>
        <v>1373.2124495870819</v>
      </c>
      <c r="I6" s="5">
        <f>[2]Лист1!$H$192</f>
        <v>1373.2124495870819</v>
      </c>
      <c r="J6" s="5">
        <f>[2]Лист1!$I$192</f>
        <v>1373.2124495870819</v>
      </c>
      <c r="K6" s="5">
        <f>[2]Лист1!$J$192</f>
        <v>1373.2124495870819</v>
      </c>
      <c r="L6" s="5">
        <f>[2]Лист1!$K$192</f>
        <v>1373.2124495870819</v>
      </c>
      <c r="M6" s="5">
        <f>[2]Лист1!$L$192</f>
        <v>1373.2124495870819</v>
      </c>
      <c r="N6" s="5">
        <f>[2]Лист1!$M$192</f>
        <v>1373.2124495870819</v>
      </c>
      <c r="O6" s="5">
        <f>[2]Лист1!$N$192</f>
        <v>1373.2124495870819</v>
      </c>
      <c r="P6" s="5">
        <f>[2]Лист1!$O$192</f>
        <v>1373.2124495870819</v>
      </c>
      <c r="Q6" s="5">
        <f>[4]Топливо!$R$213</f>
        <v>1852.7567992600495</v>
      </c>
      <c r="R6" s="5">
        <f>[4]Топливо!$X$213</f>
        <v>1859.8360282934286</v>
      </c>
      <c r="S6" s="5">
        <f>[4]Топливо!$AD$213</f>
        <v>1861.8481400901198</v>
      </c>
      <c r="T6" s="5">
        <f>[4]Топливо!$AJ$213</f>
        <v>1870.4652057256549</v>
      </c>
      <c r="U6" s="5">
        <f>[4]Топливо!$AP$213</f>
        <v>1907.6233480766496</v>
      </c>
      <c r="V6" s="5">
        <f>[4]Топливо!$AV$213</f>
        <v>2022.0430959172047</v>
      </c>
      <c r="W6" s="5">
        <f>[4]Топливо!$BB$213</f>
        <v>1943.5084181476498</v>
      </c>
      <c r="X6" s="5">
        <f>[4]Топливо!$BH$213</f>
        <v>1948.2415229819853</v>
      </c>
      <c r="Y6" s="5">
        <f>[4]Топливо!$BN$213</f>
        <v>1941.3168748105777</v>
      </c>
      <c r="Z6" s="5">
        <f>[4]Топливо!$BT$213</f>
        <v>1929.2341885908268</v>
      </c>
      <c r="AA6" s="5">
        <f>[4]Топливо!$BZ$213</f>
        <v>1886.752764699703</v>
      </c>
      <c r="AB6" s="5">
        <f>[4]Топливо!$CF$213</f>
        <v>1908.7309353199967</v>
      </c>
    </row>
    <row r="7" spans="1:28" x14ac:dyDescent="0.2">
      <c r="A7" s="18">
        <v>2</v>
      </c>
      <c r="B7" s="4" t="s">
        <v>6</v>
      </c>
      <c r="C7" s="18" t="s">
        <v>19</v>
      </c>
      <c r="D7" s="71"/>
      <c r="E7" s="5">
        <f>E6*0.93357</f>
        <v>1281.9899465610119</v>
      </c>
      <c r="F7" s="5">
        <f t="shared" ref="F7:P7" si="0">F6*0.93357</f>
        <v>1281.9899465610119</v>
      </c>
      <c r="G7" s="5">
        <f t="shared" si="0"/>
        <v>1281.9899465610119</v>
      </c>
      <c r="H7" s="5">
        <f t="shared" si="0"/>
        <v>1281.9899465610119</v>
      </c>
      <c r="I7" s="5">
        <f t="shared" si="0"/>
        <v>1281.9899465610119</v>
      </c>
      <c r="J7" s="5">
        <f t="shared" si="0"/>
        <v>1281.9899465610119</v>
      </c>
      <c r="K7" s="5">
        <f t="shared" si="0"/>
        <v>1281.9899465610119</v>
      </c>
      <c r="L7" s="5">
        <f t="shared" si="0"/>
        <v>1281.9899465610119</v>
      </c>
      <c r="M7" s="5">
        <f t="shared" si="0"/>
        <v>1281.9899465610119</v>
      </c>
      <c r="N7" s="5">
        <f t="shared" si="0"/>
        <v>1281.9899465610119</v>
      </c>
      <c r="O7" s="5">
        <f t="shared" si="0"/>
        <v>1281.9899465610119</v>
      </c>
      <c r="P7" s="5">
        <f t="shared" si="0"/>
        <v>1281.9899465610119</v>
      </c>
      <c r="Q7" s="5">
        <f>[4]Топливо!$R$181</f>
        <v>1730.4588404299529</v>
      </c>
      <c r="R7" s="5">
        <f>[4]Топливо!$X$181</f>
        <v>1737.0749423303071</v>
      </c>
      <c r="S7" s="5">
        <f>[4]Топливо!$AD$181</f>
        <v>1738.9554206449718</v>
      </c>
      <c r="T7" s="5">
        <f>[4]Топливо!$AJ$181</f>
        <v>1747.0087530146307</v>
      </c>
      <c r="U7" s="5">
        <f>[4]Топливо!$AP$181</f>
        <v>1781.7359888566818</v>
      </c>
      <c r="V7" s="5">
        <f>[4]Топливо!$AV$181</f>
        <v>1888.6703326329016</v>
      </c>
      <c r="W7" s="5">
        <f>[4]Топливо!$BB$181</f>
        <v>1815.273437521168</v>
      </c>
      <c r="X7" s="5">
        <f>[4]Топливо!$BH$181</f>
        <v>1819.6968999831638</v>
      </c>
      <c r="Y7" s="5">
        <f>[4]Топливо!$BN$181</f>
        <v>1813.2252661781099</v>
      </c>
      <c r="Z7" s="5">
        <f>[4]Топливо!$BT$181</f>
        <v>1801.9330360661932</v>
      </c>
      <c r="AA7" s="5">
        <f>[4]Топливо!$BZ$181</f>
        <v>1762.230770747386</v>
      </c>
      <c r="AB7" s="5">
        <f>[4]Топливо!$CF$181</f>
        <v>1782.7711171214921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selection activeCell="F22" sqref="F22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3" t="s">
        <v>20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23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0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72"/>
      <c r="E6" s="16">
        <v>1433.2</v>
      </c>
      <c r="F6" s="16">
        <v>1433.2</v>
      </c>
      <c r="G6" s="16">
        <v>1416.11</v>
      </c>
      <c r="H6" s="16">
        <v>1354.9</v>
      </c>
      <c r="I6" s="16">
        <v>1400.42</v>
      </c>
      <c r="J6" s="16">
        <v>1346.15</v>
      </c>
      <c r="K6" s="16">
        <v>1386.07</v>
      </c>
      <c r="L6" s="16">
        <v>1354.96</v>
      </c>
      <c r="M6" s="16">
        <v>1420.88</v>
      </c>
      <c r="N6" s="16">
        <v>1477.44</v>
      </c>
      <c r="O6" s="16">
        <v>1453.12</v>
      </c>
      <c r="P6" s="16">
        <v>1491.96</v>
      </c>
      <c r="Q6" s="5">
        <f>[5]Топливо!$R$200</f>
        <v>1962.8251170667734</v>
      </c>
      <c r="R6" s="5">
        <f>[5]Топливо!$X$200</f>
        <v>1958.672083883162</v>
      </c>
      <c r="S6" s="5">
        <f>[5]Топливо!$AD$200</f>
        <v>1913.6838244361024</v>
      </c>
      <c r="T6" s="5">
        <f>[5]Топливо!$AJ$200</f>
        <v>2027.4882130175922</v>
      </c>
      <c r="U6" s="5">
        <f>[5]Топливо!$AP$200</f>
        <v>1840.8784335974551</v>
      </c>
      <c r="V6" s="5">
        <f>[5]Топливо!$AV$200</f>
        <v>1988.312447367598</v>
      </c>
      <c r="W6" s="5">
        <f>[5]Топливо!$BB$200</f>
        <v>1913.3565800364142</v>
      </c>
      <c r="X6" s="5">
        <f>[5]Топливо!$BH$200</f>
        <v>1910.1470517763482</v>
      </c>
      <c r="Y6" s="5">
        <f>[5]Топливо!$BN$200</f>
        <v>1887.0591512850813</v>
      </c>
      <c r="Z6" s="5">
        <f>[5]Топливо!$BT$200</f>
        <v>1920.5369177217704</v>
      </c>
      <c r="AA6" s="5">
        <f>[5]Топливо!$BZ$200</f>
        <v>1823.6236829950049</v>
      </c>
      <c r="AB6" s="5">
        <f>[5]Топливо!$CF$200</f>
        <v>1835.3357203043402</v>
      </c>
    </row>
    <row r="7" spans="1:28" x14ac:dyDescent="0.2">
      <c r="A7" s="16">
        <v>2</v>
      </c>
      <c r="B7" s="4" t="s">
        <v>6</v>
      </c>
      <c r="C7" s="16" t="s">
        <v>19</v>
      </c>
      <c r="D7" s="71"/>
      <c r="E7" s="5">
        <f>E6/1.07*0.99</f>
        <v>1326.044859813084</v>
      </c>
      <c r="F7" s="5">
        <f t="shared" ref="F7:P7" si="0">F6/1.07*0.99</f>
        <v>1326.044859813084</v>
      </c>
      <c r="G7" s="5">
        <f t="shared" si="0"/>
        <v>1310.2326168224297</v>
      </c>
      <c r="H7" s="5">
        <f t="shared" si="0"/>
        <v>1253.5990654205607</v>
      </c>
      <c r="I7" s="5">
        <f t="shared" si="0"/>
        <v>1295.7157009345794</v>
      </c>
      <c r="J7" s="5">
        <f t="shared" si="0"/>
        <v>1245.5032710280375</v>
      </c>
      <c r="K7" s="5">
        <f t="shared" si="0"/>
        <v>1282.438598130841</v>
      </c>
      <c r="L7" s="5">
        <f t="shared" si="0"/>
        <v>1253.6545794392523</v>
      </c>
      <c r="M7" s="5">
        <f t="shared" si="0"/>
        <v>1314.6459813084114</v>
      </c>
      <c r="N7" s="5">
        <f t="shared" si="0"/>
        <v>1366.9771962616824</v>
      </c>
      <c r="O7" s="5">
        <f t="shared" si="0"/>
        <v>1344.4755140186912</v>
      </c>
      <c r="P7" s="5">
        <f t="shared" si="0"/>
        <v>1380.4115887850467</v>
      </c>
      <c r="Q7" s="5">
        <f>[5]Топливо!$R$170</f>
        <v>1833.46179165119</v>
      </c>
      <c r="R7" s="5">
        <f>[5]Топливо!$X$170</f>
        <v>1829.5804522272542</v>
      </c>
      <c r="S7" s="5">
        <f>[5]Топливо!$AD$170</f>
        <v>1787.5353499402827</v>
      </c>
      <c r="T7" s="5">
        <f>[5]Топливо!$AJ$170</f>
        <v>1893.8945916052262</v>
      </c>
      <c r="U7" s="5">
        <f>[5]Топливо!$AP$170</f>
        <v>1719.4929285957523</v>
      </c>
      <c r="V7" s="5">
        <f>[5]Топливо!$AV$170</f>
        <v>1857.2817265117737</v>
      </c>
      <c r="W7" s="5">
        <f>[5]Топливо!$BB$170</f>
        <v>1787.2295140527235</v>
      </c>
      <c r="X7" s="5">
        <f>[5]Топливо!$BH$170</f>
        <v>1784.2299549311665</v>
      </c>
      <c r="Y7" s="5">
        <f>[5]Топливо!$BN$170</f>
        <v>1762.6524778365244</v>
      </c>
      <c r="Z7" s="5">
        <f>[5]Топливо!$BT$170</f>
        <v>1793.9401100203461</v>
      </c>
      <c r="AA7" s="5">
        <f>[5]Топливо!$BZ$170</f>
        <v>1703.3669934532754</v>
      </c>
      <c r="AB7" s="5">
        <f>[5]Топливо!$CF$170</f>
        <v>1714.3128227143366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>
      <selection activeCell="E30" sqref="E30"/>
      <pageMargins left="0.7" right="0.7" top="0.75" bottom="0.75" header="0.3" footer="0.3"/>
    </customSheetView>
    <customSheetView guid="{BCA80338-E5C7-418F-B58E-9ADEE41B3E40}">
      <selection activeCell="A5" sqref="A5:I26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84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26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7</v>
      </c>
      <c r="R4" s="18" t="s">
        <v>8</v>
      </c>
      <c r="S4" s="18" t="s">
        <v>9</v>
      </c>
      <c r="T4" s="18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8" t="s">
        <v>17</v>
      </c>
      <c r="AB4" s="18" t="s">
        <v>18</v>
      </c>
    </row>
    <row r="5" spans="1:28" ht="15" customHeight="1" x14ac:dyDescent="0.2">
      <c r="A5" s="4"/>
      <c r="B5" s="4" t="s">
        <v>4</v>
      </c>
      <c r="C5" s="18"/>
      <c r="D5" s="70" t="s">
        <v>22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8">
        <v>1</v>
      </c>
      <c r="B6" s="4" t="s">
        <v>5</v>
      </c>
      <c r="C6" s="18" t="s">
        <v>19</v>
      </c>
      <c r="D6" s="72"/>
      <c r="E6" s="5">
        <f>[2]Лист1!$D$207</f>
        <v>746.47</v>
      </c>
      <c r="F6" s="5">
        <f>[2]Лист1!$E$207</f>
        <v>746.47</v>
      </c>
      <c r="G6" s="5">
        <f>[2]Лист1!$F$207</f>
        <v>746.47</v>
      </c>
      <c r="H6" s="5">
        <f>[2]Лист1!$G$207</f>
        <v>746.47</v>
      </c>
      <c r="I6" s="5">
        <f>[2]Лист1!$H$207</f>
        <v>746.47</v>
      </c>
      <c r="J6" s="5">
        <f>[2]Лист1!$I$207</f>
        <v>746.47</v>
      </c>
      <c r="K6" s="5">
        <f>[2]Лист1!$J$207</f>
        <v>746.47</v>
      </c>
      <c r="L6" s="5">
        <f>[2]Лист1!$K$207</f>
        <v>746.47</v>
      </c>
      <c r="M6" s="5">
        <f>[2]Лист1!$L$207</f>
        <v>746.47</v>
      </c>
      <c r="N6" s="5">
        <f>[2]Лист1!$M$207</f>
        <v>746.47</v>
      </c>
      <c r="O6" s="5">
        <f>[2]Лист1!$N$207</f>
        <v>746.47</v>
      </c>
      <c r="P6" s="5">
        <f>[2]Лист1!$O$207</f>
        <v>746.47</v>
      </c>
      <c r="Q6" s="17">
        <f>[6]Топливо!$R$213</f>
        <v>1589.8813737995767</v>
      </c>
      <c r="R6" s="17">
        <f>[6]Топливо!$X$213</f>
        <v>1598.0986981608962</v>
      </c>
      <c r="S6" s="17">
        <f>[6]Топливо!$AD$213</f>
        <v>1655.414774835622</v>
      </c>
      <c r="T6" s="17">
        <f>[6]Топливо!$AJ$213</f>
        <v>1654.8639016724601</v>
      </c>
      <c r="U6" s="17">
        <f>[6]Топливо!$AP$213</f>
        <v>2350.4792286225338</v>
      </c>
      <c r="V6" s="17">
        <f>[6]Топливо!$AV$213</f>
        <v>1601.0817023538696</v>
      </c>
      <c r="W6" s="17">
        <f>[6]Топливо!$BB$213</f>
        <v>1650.679823984007</v>
      </c>
      <c r="X6" s="17">
        <f>[6]Топливо!$BH$213</f>
        <v>1655.4804471480459</v>
      </c>
      <c r="Y6" s="17">
        <f>[6]Топливо!$BN$213</f>
        <v>1927.6803477615126</v>
      </c>
      <c r="Z6" s="17">
        <f>[6]Топливо!$BT$213</f>
        <v>1575.9987327596182</v>
      </c>
      <c r="AA6" s="17">
        <f>[6]Топливо!$BZ$213</f>
        <v>1667.2784600936336</v>
      </c>
      <c r="AB6" s="17">
        <f>[6]Топливо!$CF$213</f>
        <v>1697.1985374535709</v>
      </c>
    </row>
    <row r="7" spans="1:28" x14ac:dyDescent="0.2">
      <c r="A7" s="18">
        <v>2</v>
      </c>
      <c r="B7" s="4" t="s">
        <v>6</v>
      </c>
      <c r="C7" s="18" t="s">
        <v>19</v>
      </c>
      <c r="D7" s="71"/>
      <c r="E7" s="5">
        <f>E6*0.93357</f>
        <v>696.88199789999999</v>
      </c>
      <c r="F7" s="5">
        <f t="shared" ref="F7:P7" si="0">F6*0.93357</f>
        <v>696.88199789999999</v>
      </c>
      <c r="G7" s="5">
        <f t="shared" si="0"/>
        <v>696.88199789999999</v>
      </c>
      <c r="H7" s="5">
        <f t="shared" si="0"/>
        <v>696.88199789999999</v>
      </c>
      <c r="I7" s="5">
        <f t="shared" si="0"/>
        <v>696.88199789999999</v>
      </c>
      <c r="J7" s="5">
        <f t="shared" si="0"/>
        <v>696.88199789999999</v>
      </c>
      <c r="K7" s="5">
        <f t="shared" si="0"/>
        <v>696.88199789999999</v>
      </c>
      <c r="L7" s="5">
        <f t="shared" si="0"/>
        <v>696.88199789999999</v>
      </c>
      <c r="M7" s="5">
        <f t="shared" si="0"/>
        <v>696.88199789999999</v>
      </c>
      <c r="N7" s="5">
        <f t="shared" si="0"/>
        <v>696.88199789999999</v>
      </c>
      <c r="O7" s="5">
        <f t="shared" si="0"/>
        <v>696.88199789999999</v>
      </c>
      <c r="P7" s="5">
        <f t="shared" si="0"/>
        <v>696.88199789999999</v>
      </c>
      <c r="Q7" s="17">
        <f>[6]Топливо!$R$181</f>
        <v>1484.8028774481352</v>
      </c>
      <c r="R7" s="17">
        <f>[6]Топливо!$X$181</f>
        <v>1492.4826198418916</v>
      </c>
      <c r="S7" s="17">
        <f>[6]Топливо!$AD$181</f>
        <v>1546.0490466407009</v>
      </c>
      <c r="T7" s="17">
        <f>[6]Топливо!$AJ$181</f>
        <v>1545.5342119087738</v>
      </c>
      <c r="U7" s="17">
        <f>[6]Топливо!$AP$181</f>
        <v>2195.641994105104</v>
      </c>
      <c r="V7" s="17">
        <f>[6]Топливо!$AV$182</f>
        <v>1495.2704742278481</v>
      </c>
      <c r="W7" s="17">
        <f>[6]Топливо!$BB$182</f>
        <v>1541.6238589289112</v>
      </c>
      <c r="X7" s="17">
        <f>[6]Топливо!$BH$182</f>
        <v>1546.1104226336204</v>
      </c>
      <c r="Y7" s="17">
        <f>[6]Топливо!$BN$181</f>
        <v>1800.5028531134958</v>
      </c>
      <c r="Z7" s="17">
        <f>[6]Топливо!$BT$181</f>
        <v>1471.8284465696693</v>
      </c>
      <c r="AA7" s="17">
        <f>[6]Топливо!$BZ$181</f>
        <v>1557.1366029565995</v>
      </c>
      <c r="AB7" s="17">
        <f>[6]Топливо!$CF$181</f>
        <v>1585.0992920780363</v>
      </c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90" zoomScaleNormal="90" workbookViewId="0">
      <pane xSplit="3" ySplit="4" topLeftCell="H5" activePane="bottomRight" state="frozen"/>
      <selection activeCell="D15" sqref="D15"/>
      <selection pane="topRight" activeCell="D15" sqref="D15"/>
      <selection pane="bottomLeft" activeCell="D15" sqref="D15"/>
      <selection pane="bottomRight" activeCell="N35" sqref="N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2" width="10.42578125" style="1" customWidth="1"/>
    <col min="23" max="23" width="12.28515625" style="1" customWidth="1"/>
    <col min="24" max="28" width="10.42578125" style="1" customWidth="1"/>
    <col min="29" max="16384" width="9.140625" style="1"/>
  </cols>
  <sheetData>
    <row r="1" spans="1:28" x14ac:dyDescent="0.2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3" spans="1:28" ht="45" customHeight="1" x14ac:dyDescent="0.2">
      <c r="A3" s="81" t="s">
        <v>0</v>
      </c>
      <c r="B3" s="82" t="s">
        <v>1</v>
      </c>
      <c r="C3" s="82" t="s">
        <v>2</v>
      </c>
      <c r="D3" s="70" t="s">
        <v>21</v>
      </c>
      <c r="E3" s="78" t="s">
        <v>3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81" t="s">
        <v>34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ht="44.25" customHeight="1" x14ac:dyDescent="0.2">
      <c r="A4" s="82"/>
      <c r="B4" s="82"/>
      <c r="C4" s="82"/>
      <c r="D4" s="71"/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7</v>
      </c>
      <c r="R4" s="16" t="s">
        <v>8</v>
      </c>
      <c r="S4" s="16" t="s">
        <v>9</v>
      </c>
      <c r="T4" s="16" t="s">
        <v>10</v>
      </c>
      <c r="U4" s="16" t="s">
        <v>11</v>
      </c>
      <c r="V4" s="16" t="s">
        <v>12</v>
      </c>
      <c r="W4" s="16" t="s">
        <v>13</v>
      </c>
      <c r="X4" s="16" t="s">
        <v>14</v>
      </c>
      <c r="Y4" s="16" t="s">
        <v>15</v>
      </c>
      <c r="Z4" s="16" t="s">
        <v>16</v>
      </c>
      <c r="AA4" s="16" t="s">
        <v>17</v>
      </c>
      <c r="AB4" s="16" t="s">
        <v>18</v>
      </c>
    </row>
    <row r="5" spans="1:28" ht="15" customHeight="1" x14ac:dyDescent="0.2">
      <c r="A5" s="4"/>
      <c r="B5" s="4" t="s">
        <v>4</v>
      </c>
      <c r="C5" s="16"/>
      <c r="D5" s="70" t="s">
        <v>22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">
      <c r="A6" s="16">
        <v>1</v>
      </c>
      <c r="B6" s="4" t="s">
        <v>5</v>
      </c>
      <c r="C6" s="16" t="s">
        <v>19</v>
      </c>
      <c r="D6" s="7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6">
        <v>2</v>
      </c>
      <c r="B7" s="4" t="s">
        <v>6</v>
      </c>
      <c r="C7" s="16" t="s">
        <v>19</v>
      </c>
      <c r="D7" s="7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9" customFormat="1" ht="14.25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s="9" customFormat="1" ht="11.25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8" s="9" customFormat="1" ht="18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28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2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</sheetData>
  <customSheetViews>
    <customSheetView guid="{D0488D65-A5DB-49B4-AA08-46AE815345DA}">
      <selection activeCell="E6" sqref="E6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A1:AB1"/>
    <mergeCell ref="E3:P3"/>
    <mergeCell ref="Q3:AB3"/>
    <mergeCell ref="D3:D4"/>
    <mergeCell ref="D5:D7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приложение 1</vt:lpstr>
      <vt:lpstr>раздел 2</vt:lpstr>
      <vt:lpstr>раздел 3</vt:lpstr>
      <vt:lpstr>ГТЭЦ _ТГ-2</vt:lpstr>
      <vt:lpstr>ВорТЭЦ-1_ТГ-4</vt:lpstr>
      <vt:lpstr>ВорТЭЦ-1_ТГ-5</vt:lpstr>
      <vt:lpstr>КуТЭЦ-4</vt:lpstr>
      <vt:lpstr>КуТЭЦ-1_ТГ-5</vt:lpstr>
      <vt:lpstr>ЕТЭЦ</vt:lpstr>
      <vt:lpstr>ЕТЭЦ_ДПМ</vt:lpstr>
      <vt:lpstr>ДТЭЦ</vt:lpstr>
      <vt:lpstr>ТамТЭЦ_ТГ-5</vt:lpstr>
      <vt:lpstr>ТамТЭЦ_ТГ-6</vt:lpstr>
      <vt:lpstr>АТЭЦ_ТГ-3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Ирина</dc:creator>
  <cp:lastModifiedBy>Цапина Анна Юрьевна</cp:lastModifiedBy>
  <cp:lastPrinted>2014-09-19T05:22:07Z</cp:lastPrinted>
  <dcterms:created xsi:type="dcterms:W3CDTF">2006-09-28T05:33:49Z</dcterms:created>
  <dcterms:modified xsi:type="dcterms:W3CDTF">2022-09-20T12:59:54Z</dcterms:modified>
</cp:coreProperties>
</file>